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d55c60669e2b0d/Timesheets/"/>
    </mc:Choice>
  </mc:AlternateContent>
  <xr:revisionPtr revIDLastSave="0" documentId="8_{F77D9851-D3B9-1D4D-B90F-AE94CFCD70C6}" xr6:coauthVersionLast="47" xr6:coauthVersionMax="47" xr10:uidLastSave="{00000000-0000-0000-0000-000000000000}"/>
  <bookViews>
    <workbookView xWindow="0" yWindow="500" windowWidth="33600" windowHeight="20500" xr2:uid="{60998148-B251-453A-A1D7-D63BFF1C902B}"/>
  </bookViews>
  <sheets>
    <sheet name="Dashboard" sheetId="2" r:id="rId1"/>
    <sheet name="January 24" sheetId="1" r:id="rId2"/>
    <sheet name="February 24" sheetId="6" r:id="rId3"/>
    <sheet name="March 24" sheetId="7" r:id="rId4"/>
    <sheet name="April 24" sheetId="8" r:id="rId5"/>
    <sheet name="May 24" sheetId="9" r:id="rId6"/>
    <sheet name="June 24" sheetId="10" r:id="rId7"/>
    <sheet name="July 24" sheetId="11" r:id="rId8"/>
    <sheet name="August 24" sheetId="12" r:id="rId9"/>
    <sheet name="September 24" sheetId="13" r:id="rId10"/>
    <sheet name="October 24" sheetId="14" r:id="rId11"/>
    <sheet name="November 24" sheetId="15" r:id="rId12"/>
    <sheet name="December 24" sheetId="16" r:id="rId13"/>
  </sheets>
  <definedNames>
    <definedName name="BankHolidays">Dashboard!$C$4:$C$13</definedName>
    <definedName name="PrevSheet">"prevSheet = INDIRECT(INDEX(GET.WORKBOOK(1),SHEET()-1)&amp;""'!R""&amp;ROW()&amp;""C""&amp;COLUMN(),FALSE)"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6" l="1"/>
  <c r="A2" i="15"/>
  <c r="A2" i="14"/>
  <c r="A2" i="13"/>
  <c r="A2" i="12"/>
  <c r="A2" i="11"/>
  <c r="A2" i="10"/>
  <c r="A2" i="9"/>
  <c r="A2" i="8"/>
  <c r="A2" i="7"/>
  <c r="A2" i="6"/>
  <c r="A2" i="1"/>
  <c r="A1" i="16"/>
  <c r="A1" i="15"/>
  <c r="A1" i="14"/>
  <c r="A1" i="13"/>
  <c r="A1" i="12"/>
  <c r="A1" i="11"/>
  <c r="A1" i="10"/>
  <c r="A1" i="9"/>
  <c r="A1" i="8"/>
  <c r="A1" i="7"/>
  <c r="A1" i="6"/>
  <c r="A1" i="1"/>
  <c r="G15" i="2"/>
  <c r="D35" i="16"/>
  <c r="D9" i="9"/>
  <c r="B7" i="2"/>
  <c r="B9" i="2" s="1"/>
  <c r="B45" i="16"/>
  <c r="G37" i="16"/>
  <c r="F37" i="16"/>
  <c r="E37" i="16"/>
  <c r="D36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G4" i="16"/>
  <c r="B4" i="16"/>
  <c r="D4" i="16" s="1"/>
  <c r="A3" i="16"/>
  <c r="B45" i="15"/>
  <c r="G37" i="15"/>
  <c r="F37" i="15"/>
  <c r="E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G4" i="15"/>
  <c r="B4" i="15"/>
  <c r="D4" i="15" s="1"/>
  <c r="A3" i="15"/>
  <c r="B45" i="14"/>
  <c r="G37" i="14"/>
  <c r="F37" i="14"/>
  <c r="E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G4" i="14"/>
  <c r="B4" i="14"/>
  <c r="D4" i="14" s="1"/>
  <c r="A3" i="14"/>
  <c r="B45" i="13"/>
  <c r="G37" i="13"/>
  <c r="F37" i="13"/>
  <c r="E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G4" i="13"/>
  <c r="B4" i="13"/>
  <c r="D4" i="13" s="1"/>
  <c r="A3" i="13"/>
  <c r="B45" i="12"/>
  <c r="G37" i="12"/>
  <c r="F37" i="12"/>
  <c r="E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G4" i="12"/>
  <c r="B4" i="12"/>
  <c r="D4" i="12" s="1"/>
  <c r="A3" i="12"/>
  <c r="B45" i="11"/>
  <c r="G37" i="11"/>
  <c r="F37" i="11"/>
  <c r="E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G4" i="11"/>
  <c r="B4" i="11"/>
  <c r="D4" i="11" s="1"/>
  <c r="A3" i="11"/>
  <c r="D36" i="10"/>
  <c r="B45" i="10"/>
  <c r="G37" i="10"/>
  <c r="F37" i="10"/>
  <c r="E37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G4" i="10"/>
  <c r="B4" i="10"/>
  <c r="D4" i="10" s="1"/>
  <c r="A3" i="10"/>
  <c r="B45" i="9"/>
  <c r="G37" i="9"/>
  <c r="F37" i="9"/>
  <c r="E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8" i="9"/>
  <c r="D7" i="9"/>
  <c r="D6" i="9"/>
  <c r="G4" i="9"/>
  <c r="B4" i="9"/>
  <c r="D4" i="9" s="1"/>
  <c r="A3" i="9"/>
  <c r="B45" i="8"/>
  <c r="G37" i="8"/>
  <c r="F37" i="8"/>
  <c r="E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G4" i="8"/>
  <c r="D38" i="8" s="1"/>
  <c r="E7" i="2" s="1"/>
  <c r="B4" i="8"/>
  <c r="D4" i="8"/>
  <c r="A3" i="8"/>
  <c r="B45" i="7"/>
  <c r="G37" i="7"/>
  <c r="F37" i="7"/>
  <c r="E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G4" i="7"/>
  <c r="D38" i="7" s="1"/>
  <c r="B4" i="7"/>
  <c r="D4" i="7" s="1"/>
  <c r="A3" i="7"/>
  <c r="B45" i="6"/>
  <c r="G37" i="6"/>
  <c r="F37" i="6"/>
  <c r="E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G4" i="6"/>
  <c r="D38" i="6" s="1"/>
  <c r="E5" i="2" s="1"/>
  <c r="B4" i="6"/>
  <c r="D4" i="6" s="1"/>
  <c r="A3" i="6"/>
  <c r="A3" i="1"/>
  <c r="B45" i="1"/>
  <c r="G4" i="1"/>
  <c r="D38" i="1" s="1"/>
  <c r="G38" i="1"/>
  <c r="F38" i="1"/>
  <c r="B4" i="1"/>
  <c r="D4" i="1"/>
  <c r="G37" i="1"/>
  <c r="F37" i="1"/>
  <c r="E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9" i="1" l="1"/>
  <c r="F4" i="2" s="1"/>
  <c r="D38" i="9"/>
  <c r="E8" i="2" s="1"/>
  <c r="D37" i="11"/>
  <c r="G39" i="1"/>
  <c r="G38" i="6" s="1"/>
  <c r="G39" i="6" s="1"/>
  <c r="G38" i="7" s="1"/>
  <c r="G39" i="7" s="1"/>
  <c r="G38" i="8" s="1"/>
  <c r="G39" i="8" s="1"/>
  <c r="G38" i="9" s="1"/>
  <c r="G39" i="9" s="1"/>
  <c r="G38" i="10" s="1"/>
  <c r="G39" i="10" s="1"/>
  <c r="G38" i="11" s="1"/>
  <c r="G39" i="11" s="1"/>
  <c r="G38" i="12" s="1"/>
  <c r="G39" i="12" s="1"/>
  <c r="G38" i="13" s="1"/>
  <c r="G39" i="13" s="1"/>
  <c r="G38" i="14" s="1"/>
  <c r="G39" i="14" s="1"/>
  <c r="G38" i="15" s="1"/>
  <c r="G39" i="15" s="1"/>
  <c r="G38" i="16" s="1"/>
  <c r="G39" i="16" s="1"/>
  <c r="B14" i="2" s="1"/>
  <c r="D37" i="7"/>
  <c r="D37" i="6"/>
  <c r="D37" i="10"/>
  <c r="D37" i="9"/>
  <c r="D37" i="15"/>
  <c r="D37" i="14"/>
  <c r="D37" i="16"/>
  <c r="D37" i="13"/>
  <c r="D37" i="1"/>
  <c r="D37" i="8"/>
  <c r="F39" i="1"/>
  <c r="F38" i="6" s="1"/>
  <c r="F39" i="6" s="1"/>
  <c r="F38" i="7" s="1"/>
  <c r="F39" i="7" s="1"/>
  <c r="F38" i="8" s="1"/>
  <c r="F39" i="8" s="1"/>
  <c r="F38" i="9" s="1"/>
  <c r="F39" i="9" s="1"/>
  <c r="F38" i="10" s="1"/>
  <c r="F39" i="10" s="1"/>
  <c r="F38" i="11" s="1"/>
  <c r="F39" i="11" s="1"/>
  <c r="F38" i="12" s="1"/>
  <c r="F39" i="12" s="1"/>
  <c r="F38" i="13" s="1"/>
  <c r="F39" i="13" s="1"/>
  <c r="F38" i="14" s="1"/>
  <c r="F39" i="14" s="1"/>
  <c r="F38" i="15" s="1"/>
  <c r="F39" i="15" s="1"/>
  <c r="F38" i="16" s="1"/>
  <c r="F39" i="16" s="1"/>
  <c r="B15" i="2" s="1"/>
  <c r="D37" i="12"/>
  <c r="D39" i="7"/>
  <c r="F6" i="2" s="1"/>
  <c r="G6" i="2" s="1"/>
  <c r="D40" i="1"/>
  <c r="D38" i="15"/>
  <c r="D38" i="14"/>
  <c r="D38" i="12"/>
  <c r="D38" i="13"/>
  <c r="D38" i="16"/>
  <c r="D38" i="11"/>
  <c r="D39" i="11" s="1"/>
  <c r="D40" i="11" s="1"/>
  <c r="D38" i="10"/>
  <c r="D39" i="10" s="1"/>
  <c r="D40" i="10" s="1"/>
  <c r="D39" i="8"/>
  <c r="D40" i="8" s="1"/>
  <c r="E4" i="2"/>
  <c r="E6" i="2"/>
  <c r="D39" i="6"/>
  <c r="D40" i="6" s="1"/>
  <c r="D39" i="9" l="1"/>
  <c r="F5" i="2"/>
  <c r="D39" i="15"/>
  <c r="D40" i="15" s="1"/>
  <c r="D40" i="7"/>
  <c r="G4" i="2"/>
  <c r="D39" i="16"/>
  <c r="D40" i="16" s="1"/>
  <c r="E14" i="2"/>
  <c r="D39" i="13"/>
  <c r="D40" i="13" s="1"/>
  <c r="D39" i="12"/>
  <c r="D40" i="12" s="1"/>
  <c r="D39" i="14"/>
  <c r="D40" i="14" s="1"/>
  <c r="F9" i="2"/>
  <c r="E9" i="2"/>
  <c r="D40" i="9"/>
  <c r="E10" i="2"/>
  <c r="F10" i="2"/>
  <c r="G10" i="2" s="1"/>
  <c r="E15" i="2"/>
  <c r="E11" i="2"/>
  <c r="E13" i="2"/>
  <c r="E12" i="2"/>
  <c r="F7" i="2"/>
  <c r="G7" i="2" s="1"/>
  <c r="G5" i="2"/>
  <c r="F14" i="2" l="1"/>
  <c r="G14" i="2" s="1"/>
  <c r="F12" i="2"/>
  <c r="G12" i="2" s="1"/>
  <c r="G9" i="2"/>
  <c r="F11" i="2"/>
  <c r="G11" i="2" s="1"/>
  <c r="F15" i="2"/>
  <c r="F13" i="2"/>
  <c r="G13" i="2" s="1"/>
  <c r="F8" i="2"/>
  <c r="G8" i="2" s="1"/>
  <c r="G16" i="2" l="1"/>
</calcChain>
</file>

<file path=xl/sharedStrings.xml><?xml version="1.0" encoding="utf-8"?>
<sst xmlns="http://schemas.openxmlformats.org/spreadsheetml/2006/main" count="203" uniqueCount="37">
  <si>
    <t>User settings</t>
  </si>
  <si>
    <t>Bank holidays</t>
  </si>
  <si>
    <t>Month</t>
  </si>
  <si>
    <t>Expected</t>
  </si>
  <si>
    <t>Done</t>
  </si>
  <si>
    <t>Difference</t>
  </si>
  <si>
    <t>User:</t>
  </si>
  <si>
    <t>Number of working hours weekly</t>
  </si>
  <si>
    <t>Number of working days</t>
  </si>
  <si>
    <t>Number of working hours daily</t>
  </si>
  <si>
    <t>Working pattern</t>
  </si>
  <si>
    <t>0000011</t>
  </si>
  <si>
    <t>Slice of day</t>
  </si>
  <si>
    <t>Number of vacation days</t>
  </si>
  <si>
    <t>Number of sick days</t>
  </si>
  <si>
    <t>Work start month</t>
  </si>
  <si>
    <t>User stats</t>
  </si>
  <si>
    <t>Planned vacation days</t>
  </si>
  <si>
    <t>Used sick days</t>
  </si>
  <si>
    <t>From</t>
  </si>
  <si>
    <t>To</t>
  </si>
  <si>
    <t>Work days</t>
  </si>
  <si>
    <t>Data</t>
  </si>
  <si>
    <t>In</t>
  </si>
  <si>
    <t>Out</t>
  </si>
  <si>
    <t>Working</t>
  </si>
  <si>
    <t>Extra</t>
  </si>
  <si>
    <t>Sick</t>
  </si>
  <si>
    <t>Vacation</t>
  </si>
  <si>
    <t>Totals</t>
  </si>
  <si>
    <t>Remaining</t>
  </si>
  <si>
    <t>In days</t>
  </si>
  <si>
    <t>Signed by</t>
  </si>
  <si>
    <t>Timesheet 2024</t>
  </si>
  <si>
    <t>Acme Corp</t>
  </si>
  <si>
    <t>John Doe</t>
  </si>
  <si>
    <t>Dummy Building, 3rd Floor, 111 Dummy street, Coventry 91020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</si>
</sst>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mm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FF0000"/>
      <name val="Dobra Medium"/>
      <family val="4"/>
    </font>
    <font>
      <b/>
      <sz val="10"/>
      <color theme="1"/>
      <name val="Ubuntu"/>
      <family val="2"/>
    </font>
    <font>
      <sz val="10"/>
      <color theme="1"/>
      <name val="Ubuntu"/>
      <family val="2"/>
    </font>
    <font>
      <b/>
      <sz val="10"/>
      <name val="Ubuntu"/>
      <family val="2"/>
    </font>
    <font>
      <sz val="8"/>
      <color theme="1"/>
      <name val="Ubuntu"/>
      <family val="2"/>
    </font>
    <font>
      <sz val="8"/>
      <name val="Calibri"/>
      <family val="2"/>
      <scheme val="minor"/>
    </font>
    <font>
      <b/>
      <sz val="10"/>
      <color theme="1"/>
      <name val="Ubuntu Regular"/>
    </font>
    <font>
      <sz val="10"/>
      <color theme="1"/>
      <name val="Ubuntu Regular"/>
    </font>
    <font>
      <sz val="11"/>
      <color theme="1"/>
      <name val="Ubuntu Regular"/>
    </font>
    <font>
      <sz val="11"/>
      <color theme="0"/>
      <name val="Ubuntu Regular"/>
    </font>
    <font>
      <sz val="8"/>
      <color theme="1"/>
      <name val="Ubuntu Regular"/>
    </font>
    <font>
      <b/>
      <sz val="11"/>
      <color theme="1"/>
      <name val="Ubuntu Regula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4">
    <xf numFmtId="0" fontId="0" fillId="0" borderId="0" xfId="0"/>
    <xf numFmtId="0" fontId="5" fillId="4" borderId="0" xfId="0" applyFont="1" applyFill="1"/>
    <xf numFmtId="14" fontId="5" fillId="4" borderId="0" xfId="0" applyNumberFormat="1" applyFont="1" applyFill="1"/>
    <xf numFmtId="0" fontId="6" fillId="4" borderId="0" xfId="0" applyFont="1" applyFill="1"/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/>
    <xf numFmtId="0" fontId="4" fillId="4" borderId="0" xfId="0" applyFont="1" applyFill="1"/>
    <xf numFmtId="2" fontId="4" fillId="4" borderId="0" xfId="0" applyNumberFormat="1" applyFont="1" applyFill="1" applyAlignment="1">
      <alignment horizontal="center"/>
    </xf>
    <xf numFmtId="2" fontId="4" fillId="4" borderId="0" xfId="0" applyNumberFormat="1" applyFont="1" applyFill="1"/>
    <xf numFmtId="14" fontId="5" fillId="0" borderId="0" xfId="0" applyNumberFormat="1" applyFont="1"/>
    <xf numFmtId="0" fontId="3" fillId="4" borderId="0" xfId="0" applyFont="1" applyFill="1"/>
    <xf numFmtId="0" fontId="0" fillId="0" borderId="2" xfId="0" applyBorder="1"/>
    <xf numFmtId="164" fontId="5" fillId="4" borderId="0" xfId="0" applyNumberFormat="1" applyFont="1" applyFill="1"/>
    <xf numFmtId="20" fontId="5" fillId="4" borderId="0" xfId="0" applyNumberFormat="1" applyFont="1" applyFill="1"/>
    <xf numFmtId="0" fontId="9" fillId="4" borderId="0" xfId="0" applyFont="1" applyFill="1"/>
    <xf numFmtId="0" fontId="10" fillId="4" borderId="0" xfId="0" applyFont="1" applyFill="1"/>
    <xf numFmtId="0" fontId="11" fillId="0" borderId="0" xfId="0" applyFont="1"/>
    <xf numFmtId="0" fontId="12" fillId="2" borderId="0" xfId="1" applyFont="1"/>
    <xf numFmtId="0" fontId="13" fillId="0" borderId="0" xfId="0" applyFont="1"/>
    <xf numFmtId="0" fontId="11" fillId="3" borderId="0" xfId="2" applyFont="1" applyAlignment="1"/>
    <xf numFmtId="0" fontId="14" fillId="3" borderId="0" xfId="2" applyFont="1" applyAlignment="1"/>
    <xf numFmtId="14" fontId="11" fillId="3" borderId="1" xfId="2" applyNumberFormat="1" applyFont="1" applyBorder="1" applyAlignment="1">
      <alignment horizontal="center" vertical="top" wrapText="1"/>
    </xf>
    <xf numFmtId="165" fontId="13" fillId="0" borderId="0" xfId="0" applyNumberFormat="1" applyFont="1"/>
    <xf numFmtId="164" fontId="13" fillId="0" borderId="0" xfId="0" applyNumberFormat="1" applyFont="1"/>
    <xf numFmtId="0" fontId="11" fillId="3" borderId="0" xfId="2" applyFont="1"/>
    <xf numFmtId="0" fontId="11" fillId="3" borderId="0" xfId="2" quotePrefix="1" applyFont="1" applyAlignment="1">
      <alignment horizontal="right"/>
    </xf>
    <xf numFmtId="17" fontId="11" fillId="3" borderId="0" xfId="2" applyNumberFormat="1" applyFont="1"/>
    <xf numFmtId="0" fontId="14" fillId="3" borderId="0" xfId="2" applyFont="1" applyBorder="1"/>
    <xf numFmtId="0" fontId="14" fillId="3" borderId="0" xfId="2" applyFont="1"/>
    <xf numFmtId="0" fontId="12" fillId="2" borderId="0" xfId="1" applyFont="1" applyAlignment="1">
      <alignment horizontal="center"/>
    </xf>
    <xf numFmtId="0" fontId="3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 vertical="center"/>
    </xf>
  </cellXfs>
  <cellStyles count="3">
    <cellStyle name="20% - Accent1" xfId="2" builtinId="30"/>
    <cellStyle name="Accent1" xfId="1" builtinId="29"/>
    <cellStyle name="Normal" xfId="0" builtinId="0"/>
  </cellStyles>
  <dxfs count="242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family val="2"/>
        <scheme val="none"/>
      </font>
      <fill>
        <patternFill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0" formatCode="General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164" formatCode="[h]:mm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  <numFmt numFmtId="164" formatCode="[h]:mm"/>
    </dxf>
    <dxf>
      <font>
        <strike val="0"/>
        <outline val="0"/>
        <shadow val="0"/>
        <u val="none"/>
        <vertAlign val="baseline"/>
        <name val="Ubuntu Regular"/>
        <scheme val="none"/>
      </font>
      <numFmt numFmtId="164" formatCode="[h]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  <numFmt numFmtId="164" formatCode="[h]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  <numFmt numFmtId="164" formatCode="[h]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  <numFmt numFmtId="164" formatCode="[h]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  <numFmt numFmtId="164" formatCode="[h]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  <numFmt numFmtId="165" formatCode="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  <numFmt numFmtId="165" formatCode="mm"/>
    </dxf>
    <dxf>
      <font>
        <strike val="0"/>
        <outline val="0"/>
        <shadow val="0"/>
        <u val="none"/>
        <vertAlign val="baseline"/>
        <name val="Ubuntu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Ubuntu Regular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Targets</a:t>
            </a:r>
            <a:r>
              <a:rPr lang="pl-PL" baseline="0"/>
              <a:t>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Dashboard!$E$3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Dashboard!$D$4:$D$15</c:f>
              <c:numCache>
                <c:formatCode>mm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Dashboard!$E$4:$E$15</c:f>
              <c:numCache>
                <c:formatCode>[h]:mm</c:formatCode>
                <c:ptCount val="12"/>
                <c:pt idx="0">
                  <c:v>7.333333333333333</c:v>
                </c:pt>
                <c:pt idx="1">
                  <c:v>6.6666666666666661</c:v>
                </c:pt>
                <c:pt idx="2">
                  <c:v>7</c:v>
                </c:pt>
                <c:pt idx="3">
                  <c:v>7</c:v>
                </c:pt>
                <c:pt idx="4">
                  <c:v>7.333333333333333</c:v>
                </c:pt>
                <c:pt idx="5">
                  <c:v>6.333333333333333</c:v>
                </c:pt>
                <c:pt idx="6">
                  <c:v>7.6666666666666661</c:v>
                </c:pt>
                <c:pt idx="7">
                  <c:v>7</c:v>
                </c:pt>
                <c:pt idx="8">
                  <c:v>7</c:v>
                </c:pt>
                <c:pt idx="9">
                  <c:v>7.333333333333333</c:v>
                </c:pt>
                <c:pt idx="10">
                  <c:v>7</c:v>
                </c:pt>
                <c:pt idx="11">
                  <c:v>6.6666666666666661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D-47D8-8AEC-A6333E5AC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682224"/>
        <c:axId val="618681864"/>
      </c:barChart>
      <c:lineChart>
        <c:grouping val="standard"/>
        <c:varyColors val="0"/>
        <c:ser>
          <c:idx val="1"/>
          <c:order val="1"/>
          <c:tx>
            <c:strRef>
              <c:f>Dashboard!$F$3</c:f>
              <c:strCache>
                <c:ptCount val="1"/>
                <c:pt idx="0">
                  <c:v>Done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Dashboard!$D$4:$D$15</c:f>
              <c:numCache>
                <c:formatCode>mm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Dashboard!$F$4:$F$15</c:f>
              <c:numCache>
                <c:formatCode>[h]:mm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D-47D8-8AEC-A6333E5AC1C4}"/>
            </c:ext>
          </c:extLst>
        </c:ser>
        <c:ser>
          <c:idx val="2"/>
          <c:order val="2"/>
          <c:tx>
            <c:strRef>
              <c:f>Dashboard!$G$3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Dashboard!$D$4:$D$15</c:f>
              <c:numCache>
                <c:formatCode>mm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Dashboard!$G$4:$G$15</c:f>
              <c:numCache>
                <c:formatCode>[h]:mm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3-B048-8008-3988F5991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682224"/>
        <c:axId val="618681864"/>
      </c:lineChart>
      <c:dateAx>
        <c:axId val="618682224"/>
        <c:scaling>
          <c:orientation val="minMax"/>
        </c:scaling>
        <c:delete val="0"/>
        <c:axPos val="b"/>
        <c:numFmt formatCode="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681864"/>
        <c:crosses val="autoZero"/>
        <c:auto val="1"/>
        <c:lblOffset val="100"/>
        <c:baseTimeUnit val="months"/>
      </c:dateAx>
      <c:valAx>
        <c:axId val="61868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h]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68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</xdr:colOff>
      <xdr:row>15</xdr:row>
      <xdr:rowOff>23812</xdr:rowOff>
    </xdr:from>
    <xdr:to>
      <xdr:col>2</xdr:col>
      <xdr:colOff>1371599</xdr:colOff>
      <xdr:row>28</xdr:row>
      <xdr:rowOff>180975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EE7FDFA1-BFB8-4840-BA32-01EF65257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B5A5EC1-496C-4050-95DF-5969A103FC36}" name="Table16" displayName="Table16" ref="D3:G16" totalsRowCount="1" headerRowDxfId="241" dataDxfId="240" totalsRowDxfId="239">
  <autoFilter ref="D3:G15" xr:uid="{EB5A5EC1-496C-4050-95DF-5969A103FC36}"/>
  <tableColumns count="4">
    <tableColumn id="1" xr3:uid="{5AF8A303-74F8-4C76-B0EF-6D500D1D2C44}" name="Month" dataDxfId="238" totalsRowDxfId="237"/>
    <tableColumn id="2" xr3:uid="{6E744BA1-9EA1-45AB-98A5-388A98F2481A}" name="Expected" dataDxfId="236" totalsRowDxfId="235"/>
    <tableColumn id="3" xr3:uid="{7B4C77A1-ABF7-41A3-9DAA-4F879E02B0B6}" name="Done" dataDxfId="234" totalsRowDxfId="233"/>
    <tableColumn id="4" xr3:uid="{7255C013-757D-3748-96FE-A445ED7A767F}" name="Difference" totalsRowFunction="custom" dataDxfId="232" totalsRowDxfId="231">
      <calculatedColumnFormula>IF(EOMONTH(Table16[[#This Row],[Month]],0)&gt;TODAY(),0,Table16[[#This Row],[Done]]-Table16[[#This Row],[Expected]])</calculatedColumnFormula>
      <totalsRowFormula>SUM(Table16[Difference])</totalsRow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56C3E83-56C0-428D-A820-17BDC7FD4E8D}" name="Table4678910111213" displayName="Table4678910111213" ref="A5:G40" totalsRowCount="1" headerRowDxfId="94" dataDxfId="93" totalsRowDxfId="92">
  <autoFilter ref="A5:G39" xr:uid="{B1E4CB5D-F304-43A3-A091-3297238E65E5}"/>
  <tableColumns count="7">
    <tableColumn id="1" xr3:uid="{A1BD3C7B-CBC1-4A83-B4EA-DD9490B4F035}" name="Data" totalsRowLabel="In days" dataDxfId="91" totalsRowDxfId="90"/>
    <tableColumn id="2" xr3:uid="{630B8348-2383-4E99-914E-418B24634033}" name="In" dataDxfId="89" totalsRowDxfId="88"/>
    <tableColumn id="3" xr3:uid="{888D76F7-3909-421C-AFDB-DCE2333800C5}" name="Out" dataDxfId="87" totalsRowDxfId="86"/>
    <tableColumn id="4" xr3:uid="{C3F20E52-8FD8-403F-999E-E11A62F9140F}" name="Working" totalsRowFunction="custom" dataDxfId="85" totalsRowDxfId="84">
      <totalsRowFormula>D39/(1/Dashboard!B9)</totalsRowFormula>
    </tableColumn>
    <tableColumn id="8" xr3:uid="{687E33C5-964A-403E-A6A1-A8A7169F8960}" name="Extra" dataDxfId="83" totalsRowDxfId="82"/>
    <tableColumn id="5" xr3:uid="{C0824C05-3AB8-484B-A811-573424E61388}" name="Sick" dataDxfId="81" totalsRowDxfId="80"/>
    <tableColumn id="6" xr3:uid="{51EFD43D-080E-425E-ACE2-C8DF60F1AE00}" name="Vacation" dataDxfId="79" totalsRowDxfId="78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F44B5E4-FC33-48EC-BD93-E1A87A000784}" name="Table467891011121314" displayName="Table467891011121314" ref="A5:G40" totalsRowCount="1" headerRowDxfId="77" dataDxfId="76" totalsRowDxfId="75">
  <autoFilter ref="A5:G39" xr:uid="{B1E4CB5D-F304-43A3-A091-3297238E65E5}"/>
  <tableColumns count="7">
    <tableColumn id="1" xr3:uid="{5A85CAC9-8C9A-48AB-B155-DB81459781D9}" name="Data" totalsRowLabel="In days" dataDxfId="74" totalsRowDxfId="73"/>
    <tableColumn id="2" xr3:uid="{663D2A76-3235-4614-9075-51F78FDBC6E5}" name="In" dataDxfId="72" totalsRowDxfId="71"/>
    <tableColumn id="3" xr3:uid="{7A4E573C-076A-43D2-AD1D-986E2667873F}" name="Out" dataDxfId="70" totalsRowDxfId="69"/>
    <tableColumn id="4" xr3:uid="{ED966D76-069D-4B9C-A3D2-26D0AC1281A1}" name="Working" totalsRowFunction="custom" dataDxfId="68" totalsRowDxfId="67">
      <totalsRowFormula>D39/(1/Dashboard!B9)</totalsRowFormula>
    </tableColumn>
    <tableColumn id="8" xr3:uid="{16BB6111-BA75-4737-8AC0-6D70D93915BC}" name="Extra" dataDxfId="66" totalsRowDxfId="65"/>
    <tableColumn id="5" xr3:uid="{DA938761-9E39-4BFA-B04A-75D76807145E}" name="Sick" dataDxfId="64" totalsRowDxfId="63"/>
    <tableColumn id="6" xr3:uid="{F628C7D9-F7CF-465F-BE12-ABEBAA1D951E}" name="Vacation" dataDxfId="62" totalsRowDxfId="61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FAE597-32BE-49D3-9A36-4ED51B2C7604}" name="Table46789101112131415" displayName="Table46789101112131415" ref="A5:G40" totalsRowCount="1" headerRowDxfId="60" dataDxfId="59" totalsRowDxfId="58">
  <autoFilter ref="A5:G39" xr:uid="{B1E4CB5D-F304-43A3-A091-3297238E65E5}"/>
  <tableColumns count="7">
    <tableColumn id="1" xr3:uid="{0A2E90C5-7298-4EA8-9A36-0E4711B378BA}" name="Data" totalsRowLabel="In days" dataDxfId="57" totalsRowDxfId="56"/>
    <tableColumn id="2" xr3:uid="{F38824BB-B283-493D-9EA8-B4BD657BA9AE}" name="In" dataDxfId="55" totalsRowDxfId="54"/>
    <tableColumn id="3" xr3:uid="{CEEED4A7-8323-4D67-AA12-F65A93B22D9B}" name="Out" dataDxfId="53" totalsRowDxfId="52"/>
    <tableColumn id="4" xr3:uid="{0B1F8530-2B16-4CBE-92A7-8E42A25E8BA2}" name="Working" totalsRowFunction="custom" dataDxfId="51" totalsRowDxfId="50">
      <totalsRowFormula>D39/(1/Dashboard!B9)</totalsRowFormula>
    </tableColumn>
    <tableColumn id="8" xr3:uid="{4395ED73-9E6D-4203-BD52-FC97438C97B1}" name="Extra" dataDxfId="49" totalsRowDxfId="48"/>
    <tableColumn id="5" xr3:uid="{A0F51E02-F407-4646-B028-26FE4C4A0D5B}" name="Sick" dataDxfId="47" totalsRowDxfId="46"/>
    <tableColumn id="6" xr3:uid="{9576AE70-A57B-4F5F-89C1-C3E4F3EA1342}" name="Vacation" dataDxfId="45" totalsRowDxfId="44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8A040B0-8948-4141-A0C4-A85E6980523B}" name="Table4678910111213141516" displayName="Table4678910111213141516" ref="A5:G40" totalsRowCount="1" headerRowDxfId="43" dataDxfId="42" totalsRowDxfId="41">
  <autoFilter ref="A5:G39" xr:uid="{B1E4CB5D-F304-43A3-A091-3297238E65E5}"/>
  <tableColumns count="7">
    <tableColumn id="1" xr3:uid="{59CC635E-CACD-4FA9-9BE1-23FC47BC30B3}" name="Data" totalsRowLabel="In days" dataDxfId="40" totalsRowDxfId="39"/>
    <tableColumn id="2" xr3:uid="{C85C0C96-4B95-49D4-AB1C-C08C2F014843}" name="In" dataDxfId="38" totalsRowDxfId="37"/>
    <tableColumn id="3" xr3:uid="{39D11D12-A42A-4BA6-81A9-0FE9FD19C17B}" name="Out" dataDxfId="36" totalsRowDxfId="35"/>
    <tableColumn id="4" xr3:uid="{F80C637B-876F-40E1-A5E7-8010F7E44B6B}" name="Working" totalsRowFunction="custom" dataDxfId="34" totalsRowDxfId="33">
      <totalsRowFormula>D39/(1/Dashboard!B9)</totalsRowFormula>
    </tableColumn>
    <tableColumn id="8" xr3:uid="{615BFC0A-563C-408D-A9D4-23DA64E4C511}" name="Extra" dataDxfId="32" totalsRowDxfId="31"/>
    <tableColumn id="5" xr3:uid="{38202EDD-49B6-45A2-8216-FFB20EB3B159}" name="Sick" dataDxfId="30" totalsRowDxfId="29"/>
    <tableColumn id="6" xr3:uid="{619EEF53-0FDA-4AFE-821D-9DC55ED818BD}" name="Vacation" dataDxfId="28" totalsRowDxfId="27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E4CB5D-F304-43A3-A091-3297238E65E5}" name="Table4" displayName="Table4" ref="A5:G40" totalsRowCount="1" headerRowDxfId="230" dataDxfId="229" totalsRowDxfId="228">
  <autoFilter ref="A5:G39" xr:uid="{B1E4CB5D-F304-43A3-A091-3297238E65E5}"/>
  <tableColumns count="7">
    <tableColumn id="1" xr3:uid="{5E4B9411-E9D3-4F47-B1E2-2EDAF01B92CC}" name="Data" totalsRowLabel="In days" dataDxfId="227" totalsRowDxfId="226"/>
    <tableColumn id="2" xr3:uid="{6DB0C049-9BBF-4D73-85E6-EAA1D1EB882A}" name="In" dataDxfId="225" totalsRowDxfId="224"/>
    <tableColumn id="3" xr3:uid="{A2EC3F6F-7515-4059-9CF4-FD024B279E80}" name="Out" dataDxfId="223" totalsRowDxfId="222"/>
    <tableColumn id="4" xr3:uid="{103FA261-AC2A-4007-AAE9-AD7C7D4E2C9A}" name="Working" totalsRowFunction="custom" dataDxfId="221" totalsRowDxfId="220">
      <totalsRowFormula>D39/(1/Dashboard!B9)</totalsRowFormula>
    </tableColumn>
    <tableColumn id="8" xr3:uid="{0C5DC0FD-C540-4422-AB38-A424679C94A6}" name="Extra" dataDxfId="219" totalsRowDxfId="218"/>
    <tableColumn id="5" xr3:uid="{D7F569D5-9E65-4E32-859F-8D210D4CB47E}" name="Sick" dataDxfId="217" totalsRowDxfId="216"/>
    <tableColumn id="6" xr3:uid="{1ED969AF-1D70-45FC-8DD8-7FB62B974BFA}" name="Vacation" dataDxfId="215" totalsRowDxfId="21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B3B207-369A-4326-BC9C-A8DF2B3FD4FA}" name="Table46" displayName="Table46" ref="A5:G40" totalsRowCount="1" headerRowDxfId="213" dataDxfId="212" totalsRowDxfId="211">
  <autoFilter ref="A5:G39" xr:uid="{B1E4CB5D-F304-43A3-A091-3297238E65E5}"/>
  <tableColumns count="7">
    <tableColumn id="1" xr3:uid="{91054EEB-5AD2-40F7-A765-11A30A162101}" name="Data" totalsRowLabel="In days" dataDxfId="210" totalsRowDxfId="209"/>
    <tableColumn id="2" xr3:uid="{BD602B8C-AD18-456D-92EE-FD8B46AC8199}" name="In" dataDxfId="208" totalsRowDxfId="207"/>
    <tableColumn id="3" xr3:uid="{8D2E55CC-688E-4749-8947-3D22355CA7C8}" name="Out" dataDxfId="206" totalsRowDxfId="205"/>
    <tableColumn id="4" xr3:uid="{1586BFEF-AF50-4EB6-8F09-1E4CD46DA2CC}" name="Working" totalsRowFunction="custom" dataDxfId="204" totalsRowDxfId="203">
      <totalsRowFormula>D39/(1/Dashboard!B9)</totalsRowFormula>
    </tableColumn>
    <tableColumn id="8" xr3:uid="{55951995-3071-4A16-8EDC-8B344C7377AB}" name="Extra" dataDxfId="202" totalsRowDxfId="201"/>
    <tableColumn id="5" xr3:uid="{4DDF0124-654C-48A5-8834-3FF321959A3E}" name="Sick" dataDxfId="200" totalsRowDxfId="199"/>
    <tableColumn id="6" xr3:uid="{24D35E58-9676-46C8-BEF6-FB37B1DD4097}" name="Vacation" dataDxfId="198" totalsRowDxfId="197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D553C70-F5D7-4524-9F92-417EA7F628F2}" name="Table467" displayName="Table467" ref="A5:G40" totalsRowCount="1" headerRowDxfId="196" dataDxfId="195" totalsRowDxfId="194">
  <autoFilter ref="A5:G39" xr:uid="{B1E4CB5D-F304-43A3-A091-3297238E65E5}"/>
  <tableColumns count="7">
    <tableColumn id="1" xr3:uid="{8FB71B2B-A8BF-489E-AF64-996BDB130270}" name="Data" totalsRowLabel="In days" dataDxfId="193" totalsRowDxfId="192"/>
    <tableColumn id="2" xr3:uid="{3D9B2440-4ADC-4C80-B6A9-7FBF98A4E3E6}" name="In" dataDxfId="191" totalsRowDxfId="190"/>
    <tableColumn id="3" xr3:uid="{CF42C97B-9743-48C6-963A-0AD0F77BABBE}" name="Out" dataDxfId="189" totalsRowDxfId="188"/>
    <tableColumn id="4" xr3:uid="{7AFC6E66-80A0-42EF-927F-D258B512F82A}" name="Working" totalsRowFunction="custom" dataDxfId="187" totalsRowDxfId="186">
      <totalsRowFormula>D39/(1/Dashboard!B9)</totalsRowFormula>
    </tableColumn>
    <tableColumn id="8" xr3:uid="{E62F320F-A483-43FF-B315-E0918859611A}" name="Extra" dataDxfId="185" totalsRowDxfId="184"/>
    <tableColumn id="5" xr3:uid="{9EF81DA8-F252-4CE6-8A1B-1889D89FC661}" name="Sick" dataDxfId="183" totalsRowDxfId="182"/>
    <tableColumn id="6" xr3:uid="{49177D32-C37B-46EA-8501-73316EAB46DD}" name="Vacation" dataDxfId="181" totalsRowDxfId="180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0DD0ED-86B3-4CF9-91CE-B6C8C433A2B5}" name="Table4678" displayName="Table4678" ref="A5:G40" totalsRowCount="1" headerRowDxfId="179" dataDxfId="178" totalsRowDxfId="177">
  <autoFilter ref="A5:G39" xr:uid="{B1E4CB5D-F304-43A3-A091-3297238E65E5}"/>
  <tableColumns count="7">
    <tableColumn id="1" xr3:uid="{67EF68B4-167A-4543-ABC6-9CA765745D2E}" name="Data" totalsRowLabel="In days" dataDxfId="176" totalsRowDxfId="175"/>
    <tableColumn id="2" xr3:uid="{FD0B3FE9-F1FF-4D2B-A733-2E6A036FB694}" name="In" dataDxfId="174" totalsRowDxfId="173"/>
    <tableColumn id="3" xr3:uid="{BE45A232-228B-4C17-A5E6-0D3D0E6B18A4}" name="Out" dataDxfId="172" totalsRowDxfId="171"/>
    <tableColumn id="4" xr3:uid="{8A689A38-5A31-45CE-9981-576EF5005F68}" name="Working" totalsRowFunction="custom" dataDxfId="170" totalsRowDxfId="169">
      <totalsRowFormula>D39/(1/Dashboard!B9)</totalsRowFormula>
    </tableColumn>
    <tableColumn id="8" xr3:uid="{1B40DAC6-D839-4645-9264-F580E14FB870}" name="Extra" dataDxfId="168" totalsRowDxfId="167"/>
    <tableColumn id="5" xr3:uid="{AF0E6B54-A2B4-4CFF-A820-A460ABEFB679}" name="Sick" dataDxfId="166" totalsRowDxfId="165"/>
    <tableColumn id="6" xr3:uid="{18B48002-20DD-4A16-9395-71F62E19F1AF}" name="Vacation" dataDxfId="164" totalsRowDxfId="163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57B676-83B9-4CDF-92E8-5D5097E24427}" name="Table46789" displayName="Table46789" ref="A5:G40" totalsRowCount="1" headerRowDxfId="162" dataDxfId="161" totalsRowDxfId="160">
  <autoFilter ref="A5:G39" xr:uid="{B1E4CB5D-F304-43A3-A091-3297238E65E5}"/>
  <tableColumns count="7">
    <tableColumn id="1" xr3:uid="{35F84F79-9CB2-417B-A4BD-46C330D19ADD}" name="Data" totalsRowLabel="In days" dataDxfId="159" totalsRowDxfId="158"/>
    <tableColumn id="2" xr3:uid="{D1D3E3D3-F99C-4C5E-97DD-36E2D8CB62B8}" name="In" dataDxfId="157" totalsRowDxfId="156"/>
    <tableColumn id="3" xr3:uid="{EC60B308-3DE0-45D0-AEE9-1146E5E506FE}" name="Out" dataDxfId="155" totalsRowDxfId="154"/>
    <tableColumn id="4" xr3:uid="{B4D76334-5875-4CED-A7C4-86AB7501EC9A}" name="Working" totalsRowFunction="custom" dataDxfId="153" totalsRowDxfId="152">
      <totalsRowFormula>D39/(1/Dashboard!B9)</totalsRowFormula>
    </tableColumn>
    <tableColumn id="8" xr3:uid="{E0AD6984-1AD9-4689-9745-F2A1C0A9DD96}" name="Extra" dataDxfId="151" totalsRowDxfId="150"/>
    <tableColumn id="5" xr3:uid="{7ECCE9E4-C802-4CAF-9256-6408B92F6737}" name="Sick" dataDxfId="149" totalsRowDxfId="148"/>
    <tableColumn id="6" xr3:uid="{3243905B-223C-4FBE-A963-E37A2D9C2891}" name="Vacation" dataDxfId="147" totalsRowDxfId="146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99215F-10E4-4FF8-ABF8-9B205D782D1A}" name="Table4678910" displayName="Table4678910" ref="A5:G40" totalsRowCount="1" headerRowDxfId="145" dataDxfId="144" totalsRowDxfId="143">
  <autoFilter ref="A5:G39" xr:uid="{B1E4CB5D-F304-43A3-A091-3297238E65E5}"/>
  <tableColumns count="7">
    <tableColumn id="1" xr3:uid="{16EBC1D0-7455-4820-AAD8-112F03FABF86}" name="Data" totalsRowLabel="In days" dataDxfId="142" totalsRowDxfId="141"/>
    <tableColumn id="2" xr3:uid="{D8A7832F-D310-4205-A22D-F5F21B8AD459}" name="In" dataDxfId="140" totalsRowDxfId="139"/>
    <tableColumn id="3" xr3:uid="{6E5FF422-32F4-4001-90B4-25CA429DAD07}" name="Out" dataDxfId="138" totalsRowDxfId="137"/>
    <tableColumn id="4" xr3:uid="{1395503B-5130-4F0B-B77C-CC7BDE24FCDD}" name="Working" totalsRowFunction="custom" dataDxfId="136" totalsRowDxfId="135">
      <totalsRowFormula>D39/(1/Dashboard!B9)</totalsRowFormula>
    </tableColumn>
    <tableColumn id="8" xr3:uid="{952FD4C7-274E-4527-8196-A0A0EA220AF9}" name="Extra" dataDxfId="134" totalsRowDxfId="133"/>
    <tableColumn id="5" xr3:uid="{C0FC38FB-818B-4231-A6A7-B589458A20A6}" name="Sick" dataDxfId="132" totalsRowDxfId="131"/>
    <tableColumn id="6" xr3:uid="{B4698CAC-FE74-404F-9AB9-154052AAF59B}" name="Vacation" dataDxfId="130" totalsRowDxfId="129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CB22A4B-2426-4313-A3D7-92719A804B13}" name="Table467891011" displayName="Table467891011" ref="A5:G40" totalsRowCount="1" headerRowDxfId="128" dataDxfId="127" totalsRowDxfId="126">
  <autoFilter ref="A5:G39" xr:uid="{B1E4CB5D-F304-43A3-A091-3297238E65E5}"/>
  <tableColumns count="7">
    <tableColumn id="1" xr3:uid="{F21D2402-F905-4ABB-8CB6-E9660967D89E}" name="Data" totalsRowLabel="In days" dataDxfId="125" totalsRowDxfId="124"/>
    <tableColumn id="2" xr3:uid="{16B1B6B0-A330-4B4D-82FB-BB69FF56AD37}" name="In" dataDxfId="123" totalsRowDxfId="122"/>
    <tableColumn id="3" xr3:uid="{F025AE74-AC03-4D51-8A3A-EF5C22101E7A}" name="Out" dataDxfId="121" totalsRowDxfId="120"/>
    <tableColumn id="4" xr3:uid="{8FD02FB4-22B5-4B75-AE2A-E2C9024B2924}" name="Working" totalsRowFunction="custom" dataDxfId="119" totalsRowDxfId="118">
      <totalsRowFormula>D39/(1/Dashboard!B9)</totalsRowFormula>
    </tableColumn>
    <tableColumn id="8" xr3:uid="{FC1CF1EB-858B-4001-BF4F-CC1F20E4FEE2}" name="Extra" dataDxfId="117" totalsRowDxfId="116"/>
    <tableColumn id="5" xr3:uid="{719DF738-BCC5-4480-B853-874B2AB40360}" name="Sick" dataDxfId="115" totalsRowDxfId="114"/>
    <tableColumn id="6" xr3:uid="{2E1BBF18-2A5C-4923-9521-91C7D4783CDD}" name="Vacation" dataDxfId="113" totalsRowDxfId="112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6CC3F1F-C542-4BA7-A7BA-36A0AA2EC8F5}" name="Table46789101112" displayName="Table46789101112" ref="A5:G40" totalsRowCount="1" headerRowDxfId="111" dataDxfId="110" totalsRowDxfId="109">
  <autoFilter ref="A5:G39" xr:uid="{B1E4CB5D-F304-43A3-A091-3297238E65E5}"/>
  <tableColumns count="7">
    <tableColumn id="1" xr3:uid="{E5C455BF-6721-4E76-AD1B-D41E7FA9AE33}" name="Data" totalsRowLabel="In days" dataDxfId="108" totalsRowDxfId="107"/>
    <tableColumn id="2" xr3:uid="{9181C3D0-315D-4326-91A5-DA80FFBBEAAF}" name="In" dataDxfId="106" totalsRowDxfId="105"/>
    <tableColumn id="3" xr3:uid="{740F9B23-3CB4-4994-8B30-44D76812ED0D}" name="Out" dataDxfId="104" totalsRowDxfId="103"/>
    <tableColumn id="4" xr3:uid="{850106E0-2D2A-4CA8-8E30-F3685471C66D}" name="Working" totalsRowFunction="custom" dataDxfId="102" totalsRowDxfId="101">
      <totalsRowFormula>D39/(1/Dashboard!B9)</totalsRowFormula>
    </tableColumn>
    <tableColumn id="8" xr3:uid="{9C77043F-182F-44F9-8BA0-81D7083AE280}" name="Extra" dataDxfId="100" totalsRowDxfId="99"/>
    <tableColumn id="5" xr3:uid="{D0CD1107-07B4-4D40-8B25-1059DEED30E7}" name="Sick" dataDxfId="98" totalsRowDxfId="97"/>
    <tableColumn id="6" xr3:uid="{2C6EEF01-945B-464C-87A0-711988C6E23B}" name="Vacation" dataDxfId="96" totalsRowDxfId="9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1AB6-F625-49D7-A373-DF0949DFBB27}">
  <dimension ref="A1:G16"/>
  <sheetViews>
    <sheetView tabSelected="1" zoomScale="125" zoomScaleNormal="125" workbookViewId="0">
      <selection activeCell="B12" sqref="B12"/>
    </sheetView>
  </sheetViews>
  <sheetFormatPr baseColWidth="10" defaultColWidth="8.83203125" defaultRowHeight="15"/>
  <cols>
    <col min="1" max="1" width="33.5" customWidth="1"/>
    <col min="2" max="2" width="25.6640625" customWidth="1"/>
    <col min="3" max="3" width="22.1640625" customWidth="1"/>
    <col min="4" max="4" width="8.33203125" customWidth="1"/>
    <col min="5" max="5" width="7.83203125" customWidth="1"/>
    <col min="6" max="6" width="9.5" customWidth="1"/>
    <col min="7" max="7" width="12.83203125" customWidth="1"/>
  </cols>
  <sheetData>
    <row r="1" spans="1:7" ht="30">
      <c r="A1" s="11" t="s">
        <v>34</v>
      </c>
      <c r="B1" t="s">
        <v>36</v>
      </c>
    </row>
    <row r="2" spans="1:7">
      <c r="A2" s="15" t="s">
        <v>33</v>
      </c>
      <c r="B2" s="16"/>
      <c r="C2" s="17"/>
      <c r="D2" s="17"/>
      <c r="E2" s="17"/>
      <c r="F2" s="17"/>
      <c r="G2" s="17"/>
    </row>
    <row r="3" spans="1:7" ht="16.5" customHeight="1">
      <c r="A3" s="30" t="s">
        <v>0</v>
      </c>
      <c r="B3" s="30"/>
      <c r="C3" s="18" t="s">
        <v>1</v>
      </c>
      <c r="D3" s="19" t="s">
        <v>2</v>
      </c>
      <c r="E3" s="19" t="s">
        <v>3</v>
      </c>
      <c r="F3" s="19" t="s">
        <v>4</v>
      </c>
      <c r="G3" s="19" t="s">
        <v>5</v>
      </c>
    </row>
    <row r="4" spans="1:7">
      <c r="A4" s="20" t="s">
        <v>6</v>
      </c>
      <c r="B4" s="21" t="s">
        <v>35</v>
      </c>
      <c r="C4" s="22">
        <v>45292</v>
      </c>
      <c r="D4" s="23">
        <v>45292</v>
      </c>
      <c r="E4" s="24">
        <f>'January 24'!D38</f>
        <v>7.333333333333333</v>
      </c>
      <c r="F4" s="24">
        <f>'January 24'!$D$38-'January 24'!$D$39</f>
        <v>0</v>
      </c>
      <c r="G4" s="24">
        <f ca="1">IF(EOMONTH(Table16[[#This Row],[Month]],0)&gt;TODAY(),0,Table16[[#This Row],[Done]]-Table16[[#This Row],[Expected]])</f>
        <v>0</v>
      </c>
    </row>
    <row r="5" spans="1:7">
      <c r="A5" s="25" t="s">
        <v>7</v>
      </c>
      <c r="B5" s="25">
        <v>40</v>
      </c>
      <c r="C5" s="22">
        <v>45327</v>
      </c>
      <c r="D5" s="23">
        <v>45323</v>
      </c>
      <c r="E5" s="24">
        <f>'February 24'!D38</f>
        <v>6.6666666666666661</v>
      </c>
      <c r="F5" s="24">
        <f>'February 24'!$D$38-'February 24'!$D$39</f>
        <v>0</v>
      </c>
      <c r="G5" s="24">
        <f ca="1">IF(EOMONTH(Table16[[#This Row],[Month]],0)&gt;TODAY(),0,Table16[[#This Row],[Done]]-Table16[[#This Row],[Expected]])</f>
        <v>0</v>
      </c>
    </row>
    <row r="6" spans="1:7">
      <c r="A6" s="25" t="s">
        <v>8</v>
      </c>
      <c r="B6" s="25">
        <v>5</v>
      </c>
      <c r="C6" s="22">
        <v>45368</v>
      </c>
      <c r="D6" s="23">
        <v>45352</v>
      </c>
      <c r="E6" s="24">
        <f>'March 24'!D38</f>
        <v>7</v>
      </c>
      <c r="F6" s="24">
        <f>'March 24'!$D$38-'March 24'!$D$39</f>
        <v>0</v>
      </c>
      <c r="G6" s="24">
        <f ca="1">IF(EOMONTH(Table16[[#This Row],[Month]],0)&gt;TODAY(),0,Table16[[#This Row],[Done]]-Table16[[#This Row],[Expected]])</f>
        <v>0</v>
      </c>
    </row>
    <row r="7" spans="1:7">
      <c r="A7" s="25" t="s">
        <v>9</v>
      </c>
      <c r="B7" s="25">
        <f>B5/B6</f>
        <v>8</v>
      </c>
      <c r="C7" s="22">
        <v>45383</v>
      </c>
      <c r="D7" s="23">
        <v>45383</v>
      </c>
      <c r="E7" s="24">
        <f>'April 24'!D38</f>
        <v>7</v>
      </c>
      <c r="F7" s="24">
        <f>'April 24'!$D$38-'April 24'!$D$39</f>
        <v>0</v>
      </c>
      <c r="G7" s="24">
        <f ca="1">IF(EOMONTH(Table16[[#This Row],[Month]],0)&gt;TODAY(),0,Table16[[#This Row],[Done]]-Table16[[#This Row],[Expected]])</f>
        <v>0</v>
      </c>
    </row>
    <row r="8" spans="1:7">
      <c r="A8" s="25" t="s">
        <v>10</v>
      </c>
      <c r="B8" s="26" t="s">
        <v>11</v>
      </c>
      <c r="C8" s="22">
        <v>45418</v>
      </c>
      <c r="D8" s="23">
        <v>45413</v>
      </c>
      <c r="E8" s="24">
        <f>'May 24'!D38</f>
        <v>7.333333333333333</v>
      </c>
      <c r="F8" s="24">
        <f>'May 24'!$D$38-'May 24'!$D$39</f>
        <v>0</v>
      </c>
      <c r="G8" s="24">
        <f ca="1">IF(EOMONTH(Table16[[#This Row],[Month]],0)&gt;TODAY(),0,Table16[[#This Row],[Done]]-Table16[[#This Row],[Expected]])</f>
        <v>0</v>
      </c>
    </row>
    <row r="9" spans="1:7">
      <c r="A9" s="25" t="s">
        <v>12</v>
      </c>
      <c r="B9" s="25">
        <f>24/B7</f>
        <v>3</v>
      </c>
      <c r="C9" s="22">
        <v>45446</v>
      </c>
      <c r="D9" s="23">
        <v>45444</v>
      </c>
      <c r="E9" s="24">
        <f>'June 24'!D38</f>
        <v>6.333333333333333</v>
      </c>
      <c r="F9" s="24">
        <f>'June 24'!$D$38-'June 24'!$D$39</f>
        <v>0</v>
      </c>
      <c r="G9" s="24">
        <f ca="1">IF(EOMONTH(Table16[[#This Row],[Month]],0)&gt;TODAY(),0,Table16[[#This Row],[Done]]-Table16[[#This Row],[Expected]])</f>
        <v>0</v>
      </c>
    </row>
    <row r="10" spans="1:7">
      <c r="A10" s="25" t="s">
        <v>13</v>
      </c>
      <c r="B10" s="25">
        <v>26</v>
      </c>
      <c r="C10" s="22">
        <v>45509</v>
      </c>
      <c r="D10" s="23">
        <v>45474</v>
      </c>
      <c r="E10" s="24">
        <f>'July 24'!D38</f>
        <v>7.6666666666666661</v>
      </c>
      <c r="F10" s="24">
        <f>'July 24'!$D$39-'July 24'!$D$38</f>
        <v>0</v>
      </c>
      <c r="G10" s="24">
        <f ca="1">IF(EOMONTH(Table16[[#This Row],[Month]],0)&gt;TODAY(),0,Table16[[#This Row],[Done]]-Table16[[#This Row],[Expected]])</f>
        <v>0</v>
      </c>
    </row>
    <row r="11" spans="1:7">
      <c r="A11" s="25" t="s">
        <v>14</v>
      </c>
      <c r="B11" s="25">
        <v>5</v>
      </c>
      <c r="C11" s="22">
        <v>45593</v>
      </c>
      <c r="D11" s="23">
        <v>45505</v>
      </c>
      <c r="E11" s="24">
        <f>'August 24'!D38</f>
        <v>7</v>
      </c>
      <c r="F11" s="24">
        <f>'August 24'!$D$38-'August 24'!$D$39</f>
        <v>0</v>
      </c>
      <c r="G11" s="24">
        <f ca="1">IF(EOMONTH(Table16[[#This Row],[Month]],0)&gt;TODAY(),0,Table16[[#This Row],[Done]]-Table16[[#This Row],[Expected]])</f>
        <v>0</v>
      </c>
    </row>
    <row r="12" spans="1:7">
      <c r="A12" s="25" t="s">
        <v>15</v>
      </c>
      <c r="B12" s="27">
        <v>45292</v>
      </c>
      <c r="C12" s="22">
        <v>45651</v>
      </c>
      <c r="D12" s="23">
        <v>45536</v>
      </c>
      <c r="E12" s="24">
        <f>'September 24'!D38</f>
        <v>7</v>
      </c>
      <c r="F12" s="24">
        <f>'September 24'!$D$39-'September 24'!$D$38</f>
        <v>0</v>
      </c>
      <c r="G12" s="24">
        <f ca="1">IF(EOMONTH(Table16[[#This Row],[Month]],0)&gt;TODAY(),0,Table16[[#This Row],[Done]]-Table16[[#This Row],[Expected]])</f>
        <v>0</v>
      </c>
    </row>
    <row r="13" spans="1:7">
      <c r="A13" s="30" t="s">
        <v>16</v>
      </c>
      <c r="B13" s="30"/>
      <c r="C13" s="22">
        <v>45652</v>
      </c>
      <c r="D13" s="23">
        <v>45566</v>
      </c>
      <c r="E13" s="24">
        <f>'October 24'!D38</f>
        <v>7.333333333333333</v>
      </c>
      <c r="F13" s="24">
        <f>'October 24'!$D$38-'October 24'!$D$39</f>
        <v>0</v>
      </c>
      <c r="G13" s="24">
        <f ca="1">IF(EOMONTH(Table16[[#This Row],[Month]],0)&gt;TODAY(),0,Table16[[#This Row],[Done]]-Table16[[#This Row],[Expected]])</f>
        <v>0</v>
      </c>
    </row>
    <row r="14" spans="1:7">
      <c r="A14" s="28" t="s">
        <v>17</v>
      </c>
      <c r="B14" s="29">
        <f>B10-'December 24'!G39</f>
        <v>0</v>
      </c>
      <c r="C14" s="25"/>
      <c r="D14" s="23">
        <v>45597</v>
      </c>
      <c r="E14" s="24">
        <f>'November 24'!D38</f>
        <v>7</v>
      </c>
      <c r="F14" s="24">
        <f>'November 24'!$D$38-'November 24'!$D$39</f>
        <v>0</v>
      </c>
      <c r="G14" s="24">
        <f ca="1">IF(EOMONTH(Table16[[#This Row],[Month]],0)&gt;TODAY(),0,Table16[[#This Row],[Done]]-Table16[[#This Row],[Expected]])</f>
        <v>0</v>
      </c>
    </row>
    <row r="15" spans="1:7">
      <c r="A15" s="28" t="s">
        <v>18</v>
      </c>
      <c r="B15" s="29">
        <f>B11-'December 24'!F39</f>
        <v>0</v>
      </c>
      <c r="C15" s="25"/>
      <c r="D15" s="23">
        <v>45627</v>
      </c>
      <c r="E15" s="24">
        <f>'December 24'!D38</f>
        <v>6.6666666666666661</v>
      </c>
      <c r="F15" s="24">
        <f>'December 24'!$D$38-'December 24'!$D$39</f>
        <v>0</v>
      </c>
      <c r="G15" s="24">
        <f ca="1">IF(EOMONTH(Table16[[#This Row],[Month]],0)&gt;TODAY(),0,Table16[[#This Row],[Done]]-Table16[[#This Row],[Expected]])</f>
        <v>0</v>
      </c>
    </row>
    <row r="16" spans="1:7">
      <c r="A16" s="17"/>
      <c r="B16" s="17"/>
      <c r="C16" s="17"/>
      <c r="D16" s="23"/>
      <c r="E16" s="24"/>
      <c r="F16" s="24"/>
      <c r="G16" s="24">
        <f ca="1">SUM(Table16[Difference])</f>
        <v>0</v>
      </c>
    </row>
  </sheetData>
  <mergeCells count="2">
    <mergeCell ref="A3:B3"/>
    <mergeCell ref="A13:B13"/>
  </mergeCells>
  <phoneticPr fontId="8" type="noConversion"/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8EA4-6373-4C6F-8C3C-10599F60E852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45536</v>
      </c>
      <c r="C4" s="1" t="s">
        <v>20</v>
      </c>
      <c r="D4" s="2">
        <f>EOMONTH(B4,0)</f>
        <v>45565</v>
      </c>
      <c r="E4" s="2"/>
      <c r="F4" s="1" t="s">
        <v>21</v>
      </c>
      <c r="G4" s="1">
        <f>NETWORKDAYS.INTL(A6,EOMONTH(A6,0),Dashboard!B8,BankHolidays)</f>
        <v>21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45536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45537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45538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45539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45540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45541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45542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45543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45544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45545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45546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45547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45548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45549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45550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45551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45552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45553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45554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45555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45556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45557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45558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45559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45560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45561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45562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45563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45564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45565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/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</v>
      </c>
      <c r="E38" s="6"/>
      <c r="F38" s="7">
        <f>'August 24'!F39</f>
        <v>5</v>
      </c>
      <c r="G38" s="7">
        <f>'August 24'!G39</f>
        <v>26</v>
      </c>
    </row>
    <row r="39" spans="1:7">
      <c r="A39" s="5" t="s">
        <v>30</v>
      </c>
      <c r="B39" s="5"/>
      <c r="C39" s="5"/>
      <c r="D39" s="6">
        <f>D38-D37-E37</f>
        <v>7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21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7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9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6EF3D046-F33B-4A5E-BED9-1DE71F3B04C8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5A25722F-2D87-4F99-9CA9-C1F606051758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7F62-5D8D-40E5-9FCB-5A12CBE0D031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45566</v>
      </c>
      <c r="C4" s="1" t="s">
        <v>20</v>
      </c>
      <c r="D4" s="2">
        <f>EOMONTH(B4,0)</f>
        <v>45596</v>
      </c>
      <c r="E4" s="2"/>
      <c r="F4" s="1" t="s">
        <v>21</v>
      </c>
      <c r="G4" s="1">
        <f>NETWORKDAYS.INTL(A6,EOMONTH(A6,0),Dashboard!B8,BankHolidays)</f>
        <v>22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45566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45567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45568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45569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45570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45571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45572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45573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45574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45575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45576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45577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45578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45579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45580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45581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45582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45583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45584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45585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45586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45587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45588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45589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45590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45591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45592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45593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45594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45595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>
        <v>45596</v>
      </c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7.333333333333333</v>
      </c>
      <c r="E38" s="6"/>
      <c r="F38" s="7">
        <f>'September 24'!F39</f>
        <v>5</v>
      </c>
      <c r="G38" s="7">
        <f>'September 24'!G39</f>
        <v>26</v>
      </c>
    </row>
    <row r="39" spans="1:7">
      <c r="A39" s="5" t="s">
        <v>30</v>
      </c>
      <c r="B39" s="5"/>
      <c r="C39" s="5"/>
      <c r="D39" s="6">
        <f>D38-D37-E37</f>
        <v>7.333333333333333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22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5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A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70C1853F-0B12-4DEA-A208-634A4C345FFB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E31F6B60-DE31-4673-BF33-094935F9A809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42C2-A411-4072-95F0-A04CDD04F759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45597</v>
      </c>
      <c r="C4" s="1" t="s">
        <v>20</v>
      </c>
      <c r="D4" s="2">
        <f>EOMONTH(B4,0)</f>
        <v>45626</v>
      </c>
      <c r="E4" s="2"/>
      <c r="F4" s="1" t="s">
        <v>21</v>
      </c>
      <c r="G4" s="1">
        <f>NETWORKDAYS.INTL(A6,EOMONTH(A6,0),Dashboard!B8,BankHolidays)</f>
        <v>21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45597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45598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45599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45600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45601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45602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45603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45604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45605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45606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45607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45608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45609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45610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45611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45612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45613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45614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45615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45616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45617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45618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45619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45620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45621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45622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45623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45624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45625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45626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/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</v>
      </c>
      <c r="E38" s="6"/>
      <c r="F38" s="7">
        <f>'October 24'!F39</f>
        <v>5</v>
      </c>
      <c r="G38" s="7">
        <f>'October 24'!G39</f>
        <v>26</v>
      </c>
    </row>
    <row r="39" spans="1:7">
      <c r="A39" s="5" t="s">
        <v>30</v>
      </c>
      <c r="B39" s="5"/>
      <c r="C39" s="5"/>
      <c r="D39" s="6">
        <f>D38-D37-E37</f>
        <v>7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21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3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B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9566B02A-C8C1-4522-B9D2-8E93F2EEAA77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AEF962C8-65A7-43E2-ACA8-EF024BF2DEDC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51F3-CF89-4841-B574-4021E9762827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45627</v>
      </c>
      <c r="C4" s="1" t="s">
        <v>20</v>
      </c>
      <c r="D4" s="2">
        <f>EOMONTH(B4,0)</f>
        <v>45657</v>
      </c>
      <c r="E4" s="2"/>
      <c r="F4" s="1" t="s">
        <v>21</v>
      </c>
      <c r="G4" s="1">
        <f>NETWORKDAYS.INTL(A6,EOMONTH(A6,0),Dashboard!B8,BankHolidays)</f>
        <v>20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45627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45628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45629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45630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45631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45632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45633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45634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45635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45636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45637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45638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45639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45640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45641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45642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45643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45644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45645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45646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45647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45648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45649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45650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45651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45652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45653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45654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45655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45656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>
        <v>45657</v>
      </c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6.6666666666666661</v>
      </c>
      <c r="E38" s="6"/>
      <c r="F38" s="7">
        <f>'November 24'!F39</f>
        <v>5</v>
      </c>
      <c r="G38" s="7">
        <f>'November 24'!G39</f>
        <v>26</v>
      </c>
    </row>
    <row r="39" spans="1:7">
      <c r="A39" s="5" t="s">
        <v>30</v>
      </c>
      <c r="B39" s="5"/>
      <c r="C39" s="5"/>
      <c r="D39" s="6">
        <f>D38-D37-E37</f>
        <v>6.6666666666666661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20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F7:G36 B7:C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1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C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49762F4E-92BA-47F9-B34D-3F5B3CD2A30D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2305F146-F640-4DEF-8EEB-4E2375F81580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7E68-F0E3-4FCF-9151-3799FAE19117}">
  <dimension ref="A1:G45"/>
  <sheetViews>
    <sheetView zoomScale="125" zoomScaleNormal="125" workbookViewId="0">
      <selection activeCell="A2" sqref="A2:G2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20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45292</v>
      </c>
      <c r="C4" s="1" t="s">
        <v>20</v>
      </c>
      <c r="D4" s="2">
        <f>EOMONTH(B4,0)</f>
        <v>45322</v>
      </c>
      <c r="E4" s="2"/>
      <c r="F4" s="1" t="s">
        <v>21</v>
      </c>
      <c r="G4" s="1">
        <f>NETWORKDAYS.INTL(A6,EOMONTH(A6,0),Dashboard!B8,BankHolidays)</f>
        <v>22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45292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45293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45294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45295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45296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45297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45298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45299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45300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45301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45302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45303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45304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45305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45306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45307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45308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45309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45310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45311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45312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45313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45314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45315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45316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45317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45318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45319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45320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45321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>
        <v>45322</v>
      </c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7.333333333333333</v>
      </c>
      <c r="E38" s="6"/>
      <c r="F38" s="7">
        <f>Dashboard!B11</f>
        <v>5</v>
      </c>
      <c r="G38" s="7">
        <f>Dashboard!B10</f>
        <v>26</v>
      </c>
    </row>
    <row r="39" spans="1:7">
      <c r="A39" s="5" t="s">
        <v>30</v>
      </c>
      <c r="B39" s="5"/>
      <c r="C39" s="5"/>
      <c r="D39" s="6">
        <f>D38-D37-E37</f>
        <v>7.333333333333333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22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26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1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0BF93457-CF19-4E45-9E09-30FFDC74DE9A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A89D106E-E408-4706-A520-FCF35C0208B2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371E-8C3B-4BD8-B2C0-8EFB35BBC865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45323</v>
      </c>
      <c r="C4" s="1" t="s">
        <v>20</v>
      </c>
      <c r="D4" s="2">
        <f>EOMONTH(B4,0)</f>
        <v>45351</v>
      </c>
      <c r="E4" s="2"/>
      <c r="F4" s="1" t="s">
        <v>21</v>
      </c>
      <c r="G4" s="1">
        <f>NETWORKDAYS.INTL(A6,EOMONTH(A6,0),Dashboard!B8,BankHolidays)</f>
        <v>20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45323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45324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45325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45326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45327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45328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45329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45330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45331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45332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45333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45334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45335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45336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45337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45338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45339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45340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45341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45342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45343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45344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45345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45346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45347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45348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45349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45350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45351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/>
      <c r="B35" s="13"/>
      <c r="C35" s="13"/>
      <c r="D35" s="13">
        <f t="shared" si="0"/>
        <v>0</v>
      </c>
      <c r="E35" s="13"/>
      <c r="F35" s="4"/>
      <c r="G35" s="4"/>
    </row>
    <row r="36" spans="1:7">
      <c r="A36" s="10"/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6.6666666666666661</v>
      </c>
      <c r="E38" s="6"/>
      <c r="F38" s="7">
        <f>'January 24'!F39</f>
        <v>5</v>
      </c>
      <c r="G38" s="7">
        <f>'January 24'!G39</f>
        <v>26</v>
      </c>
    </row>
    <row r="39" spans="1:7">
      <c r="A39" s="5" t="s">
        <v>30</v>
      </c>
      <c r="B39" s="5"/>
      <c r="C39" s="5"/>
      <c r="D39" s="6">
        <f>D38-D37-E37</f>
        <v>6.6666666666666661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20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24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2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2B579D63-C72D-4620-9008-AFA88451C4C9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48FC5A49-F2E3-4658-AAD0-8C82258A83BA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C646-5386-4606-A032-B3C1AE0707E6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45352</v>
      </c>
      <c r="C4" s="1" t="s">
        <v>20</v>
      </c>
      <c r="D4" s="2">
        <f>EOMONTH(B4,0)</f>
        <v>45382</v>
      </c>
      <c r="E4" s="2"/>
      <c r="F4" s="1" t="s">
        <v>21</v>
      </c>
      <c r="G4" s="1">
        <f>NETWORKDAYS.INTL(A6,EOMONTH(A6,0),Dashboard!B8,BankHolidays)</f>
        <v>21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45352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45353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45354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45355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45356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45357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45358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45359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45360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45361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45362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45363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45364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45365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45366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45367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45368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45369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45370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45371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45372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45373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45374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45375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45376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45377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45378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45379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45380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45381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>
        <v>45382</v>
      </c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</v>
      </c>
      <c r="E38" s="6"/>
      <c r="F38" s="7">
        <f>'February 24'!F39</f>
        <v>5</v>
      </c>
      <c r="G38" s="7">
        <f>'February 24'!G39</f>
        <v>26</v>
      </c>
    </row>
    <row r="39" spans="1:7">
      <c r="A39" s="5" t="s">
        <v>30</v>
      </c>
      <c r="B39" s="5"/>
      <c r="C39" s="5"/>
      <c r="D39" s="6">
        <f>D38-D37-E37</f>
        <v>7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21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22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3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FCBA17B7-8419-49E3-8E22-668202DD30D5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61A40CFB-7273-4ADC-9DBB-F81457B03F43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AE8E-E1E1-4666-A9D0-C9EE8F8979EE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45383</v>
      </c>
      <c r="C4" s="1" t="s">
        <v>20</v>
      </c>
      <c r="D4" s="2">
        <f>EOMONTH(B4,0)</f>
        <v>45412</v>
      </c>
      <c r="E4" s="2"/>
      <c r="F4" s="1" t="s">
        <v>21</v>
      </c>
      <c r="G4" s="1">
        <f>NETWORKDAYS.INTL(A6,EOMONTH(A6,0),Dashboard!B8,BankHolidays)</f>
        <v>21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45383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45384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45385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45386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45387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45388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45389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45390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45391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45392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45393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45394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45395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45396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45397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45398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45399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45400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45401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45402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45403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45404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45405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45406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45407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45408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45409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45410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45411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45412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/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</v>
      </c>
      <c r="E38" s="6"/>
      <c r="F38" s="7">
        <f>'March 24'!F39</f>
        <v>5</v>
      </c>
      <c r="G38" s="7">
        <f>'March 24'!G39</f>
        <v>26</v>
      </c>
    </row>
    <row r="39" spans="1:7">
      <c r="A39" s="5" t="s">
        <v>30</v>
      </c>
      <c r="B39" s="5"/>
      <c r="C39" s="5"/>
      <c r="D39" s="6">
        <f>D38-D37-E37</f>
        <v>7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21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20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4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3305ADDD-9F16-400B-8E35-2FB4946DEAD6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356B212D-E050-4151-8E62-C6DECABB3118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1A35-534B-4CC1-905A-23E9AA3C5EF4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2.5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45413</v>
      </c>
      <c r="C4" s="1" t="s">
        <v>20</v>
      </c>
      <c r="D4" s="2">
        <f>EOMONTH(B4,0)</f>
        <v>45443</v>
      </c>
      <c r="E4" s="2"/>
      <c r="F4" s="1" t="s">
        <v>21</v>
      </c>
      <c r="G4" s="1">
        <f>NETWORKDAYS.INTL(A6,EOMONTH(A6,0),Dashboard!B8,BankHolidays)</f>
        <v>22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45413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45414</v>
      </c>
      <c r="B7" s="14"/>
      <c r="C7" s="14"/>
      <c r="D7" s="13">
        <f>C7-B7</f>
        <v>0</v>
      </c>
      <c r="E7" s="13"/>
      <c r="F7" s="4"/>
      <c r="G7" s="4"/>
    </row>
    <row r="8" spans="1:7">
      <c r="A8" s="10">
        <v>45415</v>
      </c>
      <c r="B8" s="14"/>
      <c r="C8" s="14"/>
      <c r="D8" s="13">
        <f t="shared" ref="D8:D36" si="0">C8-B8</f>
        <v>0</v>
      </c>
      <c r="E8" s="13"/>
      <c r="F8" s="4"/>
      <c r="G8" s="4"/>
    </row>
    <row r="9" spans="1:7">
      <c r="A9" s="10">
        <v>45416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45417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45418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45419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45420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45421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45422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45423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45424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45425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45426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45427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45428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45429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45430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45431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45432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45433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45434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45435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45436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45437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45438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45439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45440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45441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45442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>
        <v>45443</v>
      </c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7.333333333333333</v>
      </c>
      <c r="E38" s="6"/>
      <c r="F38" s="7">
        <f>'April 24'!F39</f>
        <v>5</v>
      </c>
      <c r="G38" s="7">
        <f>'April 24'!G39</f>
        <v>26</v>
      </c>
    </row>
    <row r="39" spans="1:7">
      <c r="A39" s="5" t="s">
        <v>30</v>
      </c>
      <c r="B39" s="5"/>
      <c r="C39" s="5"/>
      <c r="D39" s="6">
        <f>D38-D37-E37</f>
        <v>7.333333333333333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22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9:C36 F7:G36" name="Range1" securityDescriptor="O:WDG:WDD:(A;;CC;;;S-1-5-21-260190893-2613595265-303615894-1007)(A;;CC;;;S-1-5-21-260190893-2613595265-303615894-1016)"/>
    <protectedRange sqref="B7:C8" name="Range1_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B6:C6">
    <cfRule type="expression" dxfId="18" priority="1">
      <formula>NOT(NETWORKDAYS.INTL($A6,$A6,"0000000",BankHolidays))</formula>
    </cfRule>
  </conditionalFormatting>
  <conditionalFormatting sqref="B7:C8">
    <cfRule type="expression" dxfId="16" priority="3">
      <formula>OR(WEEKDAY($A7)=1,WEEKDAY($A7)=7)</formula>
    </cfRule>
  </conditionalFormatting>
  <conditionalFormatting sqref="D6:G8 A6:A36 B9:G36">
    <cfRule type="expression" dxfId="15" priority="4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00331A7-1284-F444-A325-21C6E0D68229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B6:C6</xm:sqref>
        </x14:conditionalFormatting>
        <x14:conditionalFormatting xmlns:xm="http://schemas.microsoft.com/office/excel/2006/main">
          <x14:cfRule type="expression" priority="7" id="{00000000-000E-0000-05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D6:G8 A6:A36 B9:G36</xm:sqref>
        </x14:conditionalFormatting>
        <x14:conditionalFormatting xmlns:xm="http://schemas.microsoft.com/office/excel/2006/main">
          <x14:cfRule type="iconSet" priority="5" id="{9D441D65-F370-4123-A13C-F14569BCC97F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6" id="{51296C37-090A-421C-9394-3A25B8EA0967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17E5-A7A7-49B8-972A-7B714B4139EC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45444</v>
      </c>
      <c r="C4" s="1" t="s">
        <v>20</v>
      </c>
      <c r="D4" s="2">
        <f>EOMONTH(B4,0)</f>
        <v>45473</v>
      </c>
      <c r="E4" s="2"/>
      <c r="F4" s="1" t="s">
        <v>21</v>
      </c>
      <c r="G4" s="1">
        <f>NETWORKDAYS.INTL(A6,EOMONTH(A6,0),Dashboard!B8,BankHolidays)</f>
        <v>19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45444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45445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45446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45447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45448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45449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45450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45451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45452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45453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45454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45455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45456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45457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45458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45459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45460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45461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45462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45463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45464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45465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45466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45467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45468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45469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45470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45471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45472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45473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/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6.333333333333333</v>
      </c>
      <c r="E38" s="6"/>
      <c r="F38" s="7">
        <f>'May 24'!F39</f>
        <v>5</v>
      </c>
      <c r="G38" s="7">
        <f>'May 24'!G39</f>
        <v>26</v>
      </c>
    </row>
    <row r="39" spans="1:7">
      <c r="A39" s="5" t="s">
        <v>30</v>
      </c>
      <c r="B39" s="5"/>
      <c r="C39" s="5"/>
      <c r="D39" s="6">
        <f>D38-D37-E37</f>
        <v>6.333333333333333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19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13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6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88F651FD-56DC-4323-8BD0-3D0B207DA06D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7D660E7A-DD5E-4D24-9EC1-5B464D0955DE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549E0-55F1-447B-B294-5AE89CB01545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45474</v>
      </c>
      <c r="C4" s="1" t="s">
        <v>20</v>
      </c>
      <c r="D4" s="2">
        <f>EOMONTH(B4,0)</f>
        <v>45504</v>
      </c>
      <c r="E4" s="2"/>
      <c r="F4" s="1" t="s">
        <v>21</v>
      </c>
      <c r="G4" s="1">
        <f>NETWORKDAYS.INTL(A6,EOMONTH(A6,0),Dashboard!B8,BankHolidays)</f>
        <v>23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45474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45475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45476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45477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45478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45479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45480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45481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45482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45483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45484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45485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45486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45487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45488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45489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45490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45491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45492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45493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45494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45495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45496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45497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45498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45499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45500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45501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45502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45503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>
        <v>45504</v>
      </c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7.6666666666666661</v>
      </c>
      <c r="E38" s="6"/>
      <c r="F38" s="7">
        <f>'June 24'!F39</f>
        <v>5</v>
      </c>
      <c r="G38" s="7">
        <f>'June 24'!G39</f>
        <v>26</v>
      </c>
    </row>
    <row r="39" spans="1:7">
      <c r="A39" s="5" t="s">
        <v>30</v>
      </c>
      <c r="B39" s="5"/>
      <c r="C39" s="5"/>
      <c r="D39" s="6">
        <f>D38-D37-E37</f>
        <v>7.6666666666666661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23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11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7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930D9753-5AE0-4D60-A8CE-029378053C8C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F951D5AD-41A0-4C22-A88F-F91B1DB33143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181E-3857-4025-AC01-FE0D2A85BFBD}">
  <dimension ref="A1:G45"/>
  <sheetViews>
    <sheetView zoomScale="125" zoomScaleNormal="125" workbookViewId="0">
      <selection activeCell="A3" sqref="A3:G3"/>
    </sheetView>
  </sheetViews>
  <sheetFormatPr baseColWidth="10" defaultColWidth="8.83203125" defaultRowHeight="15"/>
  <cols>
    <col min="1" max="1" width="11.5" customWidth="1"/>
    <col min="2" max="2" width="11.33203125" customWidth="1"/>
    <col min="4" max="4" width="10.5" bestFit="1" customWidth="1"/>
  </cols>
  <sheetData>
    <row r="1" spans="1:7" ht="30">
      <c r="A1" s="31" t="str">
        <f>Dashboard!A1</f>
        <v>Acme Corp</v>
      </c>
      <c r="B1" s="31"/>
      <c r="C1" s="31"/>
      <c r="D1" s="31"/>
      <c r="E1" s="31"/>
      <c r="F1" s="31"/>
      <c r="G1" s="31"/>
    </row>
    <row r="2" spans="1:7">
      <c r="A2" s="32" t="str">
        <f>Dashboard!B1</f>
        <v>Dummy Building, 3rd Floor, 111 Dummy street, Coventry 91020</v>
      </c>
      <c r="B2" s="32"/>
      <c r="C2" s="32"/>
      <c r="D2" s="32"/>
      <c r="E2" s="32"/>
      <c r="F2" s="32"/>
      <c r="G2" s="32"/>
    </row>
    <row r="3" spans="1:7" ht="26.25" customHeight="1">
      <c r="A3" s="33" t="str">
        <f>"Timesheet for: "&amp;Dashboard!B4</f>
        <v>Timesheet for: John Doe</v>
      </c>
      <c r="B3" s="33"/>
      <c r="C3" s="33"/>
      <c r="D3" s="33"/>
      <c r="E3" s="33"/>
      <c r="F3" s="33"/>
      <c r="G3" s="33"/>
    </row>
    <row r="4" spans="1:7">
      <c r="A4" s="1" t="s">
        <v>19</v>
      </c>
      <c r="B4" s="2">
        <f>A6</f>
        <v>45505</v>
      </c>
      <c r="C4" s="1" t="s">
        <v>20</v>
      </c>
      <c r="D4" s="2">
        <f>EOMONTH(B4,0)</f>
        <v>45535</v>
      </c>
      <c r="E4" s="2"/>
      <c r="F4" s="1" t="s">
        <v>21</v>
      </c>
      <c r="G4" s="1">
        <f>NETWORKDAYS.INTL(A6,EOMONTH(A6,0),Dashboard!B8,BankHolidays)</f>
        <v>21</v>
      </c>
    </row>
    <row r="5" spans="1:7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>
      <c r="A6" s="10">
        <v>45505</v>
      </c>
      <c r="B6" s="13"/>
      <c r="C6" s="13"/>
      <c r="D6" s="13">
        <f>C6-B6</f>
        <v>0</v>
      </c>
      <c r="E6" s="13"/>
      <c r="F6" s="4"/>
      <c r="G6" s="4"/>
    </row>
    <row r="7" spans="1:7">
      <c r="A7" s="10">
        <v>45506</v>
      </c>
      <c r="B7" s="13"/>
      <c r="C7" s="13"/>
      <c r="D7" s="13">
        <f>C7-B7</f>
        <v>0</v>
      </c>
      <c r="E7" s="13"/>
      <c r="F7" s="4"/>
      <c r="G7" s="4"/>
    </row>
    <row r="8" spans="1:7">
      <c r="A8" s="10">
        <v>45507</v>
      </c>
      <c r="B8" s="13"/>
      <c r="C8" s="13"/>
      <c r="D8" s="13">
        <f t="shared" ref="D8:D36" si="0">C8-B8</f>
        <v>0</v>
      </c>
      <c r="E8" s="13"/>
      <c r="F8" s="4"/>
      <c r="G8" s="4"/>
    </row>
    <row r="9" spans="1:7">
      <c r="A9" s="10">
        <v>45508</v>
      </c>
      <c r="B9" s="13"/>
      <c r="C9" s="13"/>
      <c r="D9" s="13">
        <f t="shared" si="0"/>
        <v>0</v>
      </c>
      <c r="E9" s="13"/>
      <c r="F9" s="4"/>
      <c r="G9" s="4"/>
    </row>
    <row r="10" spans="1:7">
      <c r="A10" s="10">
        <v>45509</v>
      </c>
      <c r="B10" s="13"/>
      <c r="C10" s="13"/>
      <c r="D10" s="13">
        <f t="shared" si="0"/>
        <v>0</v>
      </c>
      <c r="E10" s="13"/>
      <c r="F10" s="4"/>
      <c r="G10" s="4"/>
    </row>
    <row r="11" spans="1:7">
      <c r="A11" s="10">
        <v>45510</v>
      </c>
      <c r="B11" s="13"/>
      <c r="C11" s="13"/>
      <c r="D11" s="13">
        <f t="shared" si="0"/>
        <v>0</v>
      </c>
      <c r="E11" s="13"/>
      <c r="F11" s="4"/>
      <c r="G11" s="4"/>
    </row>
    <row r="12" spans="1:7">
      <c r="A12" s="10">
        <v>45511</v>
      </c>
      <c r="B12" s="13"/>
      <c r="C12" s="13"/>
      <c r="D12" s="13">
        <f t="shared" si="0"/>
        <v>0</v>
      </c>
      <c r="E12" s="13"/>
      <c r="F12" s="4"/>
      <c r="G12" s="4"/>
    </row>
    <row r="13" spans="1:7">
      <c r="A13" s="10">
        <v>45512</v>
      </c>
      <c r="B13" s="13"/>
      <c r="C13" s="13"/>
      <c r="D13" s="13">
        <f t="shared" si="0"/>
        <v>0</v>
      </c>
      <c r="E13" s="13"/>
      <c r="F13" s="4"/>
      <c r="G13" s="4"/>
    </row>
    <row r="14" spans="1:7">
      <c r="A14" s="10">
        <v>45513</v>
      </c>
      <c r="B14" s="13"/>
      <c r="C14" s="13"/>
      <c r="D14" s="13">
        <f t="shared" si="0"/>
        <v>0</v>
      </c>
      <c r="E14" s="13"/>
      <c r="F14" s="4"/>
      <c r="G14" s="4"/>
    </row>
    <row r="15" spans="1:7">
      <c r="A15" s="10">
        <v>45514</v>
      </c>
      <c r="B15" s="13"/>
      <c r="C15" s="13"/>
      <c r="D15" s="13">
        <f t="shared" si="0"/>
        <v>0</v>
      </c>
      <c r="E15" s="13"/>
      <c r="F15" s="4"/>
      <c r="G15" s="4"/>
    </row>
    <row r="16" spans="1:7">
      <c r="A16" s="10">
        <v>45515</v>
      </c>
      <c r="B16" s="13"/>
      <c r="C16" s="13"/>
      <c r="D16" s="13">
        <f t="shared" si="0"/>
        <v>0</v>
      </c>
      <c r="E16" s="13"/>
      <c r="F16" s="4"/>
      <c r="G16" s="4"/>
    </row>
    <row r="17" spans="1:7">
      <c r="A17" s="10">
        <v>45516</v>
      </c>
      <c r="B17" s="13"/>
      <c r="C17" s="13"/>
      <c r="D17" s="13">
        <f t="shared" si="0"/>
        <v>0</v>
      </c>
      <c r="E17" s="13"/>
      <c r="F17" s="4"/>
      <c r="G17" s="4"/>
    </row>
    <row r="18" spans="1:7">
      <c r="A18" s="10">
        <v>45517</v>
      </c>
      <c r="B18" s="13"/>
      <c r="C18" s="13"/>
      <c r="D18" s="13">
        <f t="shared" si="0"/>
        <v>0</v>
      </c>
      <c r="E18" s="13"/>
      <c r="F18" s="4"/>
      <c r="G18" s="4"/>
    </row>
    <row r="19" spans="1:7">
      <c r="A19" s="10">
        <v>45518</v>
      </c>
      <c r="B19" s="13"/>
      <c r="C19" s="13"/>
      <c r="D19" s="13">
        <f t="shared" si="0"/>
        <v>0</v>
      </c>
      <c r="E19" s="13"/>
      <c r="F19" s="4"/>
      <c r="G19" s="4"/>
    </row>
    <row r="20" spans="1:7">
      <c r="A20" s="10">
        <v>45519</v>
      </c>
      <c r="B20" s="13"/>
      <c r="C20" s="13"/>
      <c r="D20" s="13">
        <f t="shared" si="0"/>
        <v>0</v>
      </c>
      <c r="E20" s="13"/>
      <c r="F20" s="4"/>
      <c r="G20" s="4"/>
    </row>
    <row r="21" spans="1:7">
      <c r="A21" s="10">
        <v>45520</v>
      </c>
      <c r="B21" s="13"/>
      <c r="C21" s="13"/>
      <c r="D21" s="13">
        <f t="shared" si="0"/>
        <v>0</v>
      </c>
      <c r="E21" s="13"/>
      <c r="F21" s="4"/>
      <c r="G21" s="4"/>
    </row>
    <row r="22" spans="1:7">
      <c r="A22" s="10">
        <v>45521</v>
      </c>
      <c r="B22" s="13"/>
      <c r="C22" s="13"/>
      <c r="D22" s="13">
        <f t="shared" si="0"/>
        <v>0</v>
      </c>
      <c r="E22" s="13"/>
      <c r="F22" s="4"/>
      <c r="G22" s="4"/>
    </row>
    <row r="23" spans="1:7">
      <c r="A23" s="10">
        <v>45522</v>
      </c>
      <c r="B23" s="13"/>
      <c r="C23" s="13"/>
      <c r="D23" s="13">
        <f t="shared" si="0"/>
        <v>0</v>
      </c>
      <c r="E23" s="13"/>
      <c r="F23" s="4"/>
      <c r="G23" s="4"/>
    </row>
    <row r="24" spans="1:7">
      <c r="A24" s="10">
        <v>45523</v>
      </c>
      <c r="B24" s="13"/>
      <c r="C24" s="13"/>
      <c r="D24" s="13">
        <f t="shared" si="0"/>
        <v>0</v>
      </c>
      <c r="E24" s="13"/>
      <c r="F24" s="4"/>
      <c r="G24" s="4"/>
    </row>
    <row r="25" spans="1:7">
      <c r="A25" s="10">
        <v>45524</v>
      </c>
      <c r="B25" s="13"/>
      <c r="C25" s="13"/>
      <c r="D25" s="13">
        <f t="shared" si="0"/>
        <v>0</v>
      </c>
      <c r="E25" s="13"/>
      <c r="F25" s="4"/>
      <c r="G25" s="4"/>
    </row>
    <row r="26" spans="1:7">
      <c r="A26" s="10">
        <v>45525</v>
      </c>
      <c r="B26" s="13"/>
      <c r="C26" s="13"/>
      <c r="D26" s="13">
        <f t="shared" si="0"/>
        <v>0</v>
      </c>
      <c r="E26" s="13"/>
      <c r="F26" s="4"/>
      <c r="G26" s="4"/>
    </row>
    <row r="27" spans="1:7">
      <c r="A27" s="10">
        <v>45526</v>
      </c>
      <c r="B27" s="13"/>
      <c r="C27" s="13"/>
      <c r="D27" s="13">
        <f t="shared" si="0"/>
        <v>0</v>
      </c>
      <c r="E27" s="13"/>
      <c r="F27" s="4"/>
      <c r="G27" s="4"/>
    </row>
    <row r="28" spans="1:7">
      <c r="A28" s="10">
        <v>45527</v>
      </c>
      <c r="B28" s="13"/>
      <c r="C28" s="13"/>
      <c r="D28" s="13">
        <f t="shared" si="0"/>
        <v>0</v>
      </c>
      <c r="E28" s="13"/>
      <c r="F28" s="4"/>
      <c r="G28" s="4"/>
    </row>
    <row r="29" spans="1:7">
      <c r="A29" s="10">
        <v>45528</v>
      </c>
      <c r="B29" s="13"/>
      <c r="C29" s="13"/>
      <c r="D29" s="13">
        <f t="shared" si="0"/>
        <v>0</v>
      </c>
      <c r="E29" s="13"/>
      <c r="F29" s="4"/>
      <c r="G29" s="4"/>
    </row>
    <row r="30" spans="1:7">
      <c r="A30" s="10">
        <v>45529</v>
      </c>
      <c r="B30" s="13"/>
      <c r="C30" s="13"/>
      <c r="D30" s="13">
        <f t="shared" si="0"/>
        <v>0</v>
      </c>
      <c r="E30" s="13"/>
      <c r="F30" s="4"/>
      <c r="G30" s="4"/>
    </row>
    <row r="31" spans="1:7">
      <c r="A31" s="10">
        <v>45530</v>
      </c>
      <c r="B31" s="13"/>
      <c r="C31" s="13"/>
      <c r="D31" s="13">
        <f t="shared" si="0"/>
        <v>0</v>
      </c>
      <c r="E31" s="13"/>
      <c r="F31" s="4"/>
      <c r="G31" s="4"/>
    </row>
    <row r="32" spans="1:7">
      <c r="A32" s="10">
        <v>45531</v>
      </c>
      <c r="B32" s="13"/>
      <c r="C32" s="13"/>
      <c r="D32" s="13">
        <f t="shared" si="0"/>
        <v>0</v>
      </c>
      <c r="E32" s="13"/>
      <c r="F32" s="4"/>
      <c r="G32" s="4"/>
    </row>
    <row r="33" spans="1:7">
      <c r="A33" s="10">
        <v>45532</v>
      </c>
      <c r="B33" s="13"/>
      <c r="C33" s="13"/>
      <c r="D33" s="13">
        <f t="shared" si="0"/>
        <v>0</v>
      </c>
      <c r="E33" s="13"/>
      <c r="F33" s="4"/>
      <c r="G33" s="4"/>
    </row>
    <row r="34" spans="1:7">
      <c r="A34" s="10">
        <v>45533</v>
      </c>
      <c r="B34" s="13"/>
      <c r="C34" s="13"/>
      <c r="D34" s="13">
        <f t="shared" si="0"/>
        <v>0</v>
      </c>
      <c r="E34" s="13"/>
      <c r="F34" s="4"/>
      <c r="G34" s="4"/>
    </row>
    <row r="35" spans="1:7">
      <c r="A35" s="10">
        <v>45534</v>
      </c>
      <c r="B35" s="13"/>
      <c r="C35" s="13"/>
      <c r="D35" s="13">
        <f t="shared" si="0"/>
        <v>0</v>
      </c>
      <c r="E35" s="13"/>
      <c r="F35" s="4"/>
      <c r="G35" s="4"/>
    </row>
    <row r="36" spans="1:7">
      <c r="A36" s="10">
        <v>45535</v>
      </c>
      <c r="B36" s="13"/>
      <c r="C36" s="13"/>
      <c r="D36" s="13">
        <f t="shared" si="0"/>
        <v>0</v>
      </c>
      <c r="E36" s="13"/>
      <c r="F36" s="4"/>
      <c r="G36" s="4"/>
    </row>
    <row r="37" spans="1:7">
      <c r="A37" s="5" t="s">
        <v>29</v>
      </c>
      <c r="B37" s="5"/>
      <c r="C37" s="5"/>
      <c r="D37" s="6">
        <f>SUM(D6:D36)</f>
        <v>0</v>
      </c>
      <c r="E37" s="6">
        <f>SUM(E6:E36)</f>
        <v>0</v>
      </c>
      <c r="F37" s="7">
        <f t="shared" ref="F37:G37" si="1">SUM(F6:F36)</f>
        <v>0</v>
      </c>
      <c r="G37" s="7">
        <f t="shared" si="1"/>
        <v>0</v>
      </c>
    </row>
    <row r="38" spans="1:7">
      <c r="A38" s="5" t="s">
        <v>3</v>
      </c>
      <c r="B38" s="5"/>
      <c r="C38" s="5"/>
      <c r="D38" s="6">
        <f>IF(((A6-Dashboard!B12)&gt;=0),G4*(1/(Dashboard!B9))-F37*(1/(Dashboard!B9))-G37*(1/(Dashboard!B9)),0)</f>
        <v>7</v>
      </c>
      <c r="E38" s="6"/>
      <c r="F38" s="7">
        <f>'July 24'!F39</f>
        <v>5</v>
      </c>
      <c r="G38" s="7">
        <f>'July 24'!G39</f>
        <v>26</v>
      </c>
    </row>
    <row r="39" spans="1:7">
      <c r="A39" s="5" t="s">
        <v>30</v>
      </c>
      <c r="B39" s="5"/>
      <c r="C39" s="5"/>
      <c r="D39" s="6">
        <f>D38-D37-E37</f>
        <v>7</v>
      </c>
      <c r="E39" s="6"/>
      <c r="F39" s="7">
        <f>F38-F37</f>
        <v>5</v>
      </c>
      <c r="G39" s="7">
        <f>G38-G37</f>
        <v>26</v>
      </c>
    </row>
    <row r="40" spans="1:7">
      <c r="A40" s="8" t="s">
        <v>31</v>
      </c>
      <c r="B40" s="8"/>
      <c r="C40" s="8"/>
      <c r="D40" s="9">
        <f>D39/(1/Dashboard!B9)</f>
        <v>21</v>
      </c>
      <c r="E40" s="9"/>
      <c r="F40" s="7"/>
      <c r="G40" s="7"/>
    </row>
    <row r="45" spans="1:7">
      <c r="A45" s="12" t="s">
        <v>32</v>
      </c>
      <c r="B45" s="12" t="str">
        <f>Dashboard!B4</f>
        <v>John Doe</v>
      </c>
      <c r="C45" s="12"/>
      <c r="D45" s="12"/>
      <c r="E45" s="12"/>
      <c r="F45" s="12"/>
      <c r="G45" s="12"/>
    </row>
  </sheetData>
  <protectedRanges>
    <protectedRange sqref="B7:C36 F7:G36" name="Range1" securityDescriptor="O:WDG:WDD:(A;;CC;;;S-1-5-21-260190893-2613595265-303615894-1007)(A;;CC;;;S-1-5-21-260190893-2613595265-303615894-1016)"/>
  </protectedRanges>
  <mergeCells count="3">
    <mergeCell ref="A1:G1"/>
    <mergeCell ref="A2:G2"/>
    <mergeCell ref="A3:G3"/>
  </mergeCells>
  <conditionalFormatting sqref="A6:G36">
    <cfRule type="expression" dxfId="9" priority="1">
      <formula>NOT(NETWORKDAYS.INTL($A6,$A6,"0000000",BankHolidays))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800-000004000000}">
            <xm:f>OR(WEEKDAY($A6)=1,WEEKDAY($A6)=7,NOT(NETWORKDAYS.INTL($A6,$A6,Dashboard!$B$8)))</xm:f>
            <x14:dxf>
              <fill>
                <patternFill>
                  <bgColor theme="9" tint="0.79998168889431442"/>
                </patternFill>
              </fill>
            </x14:dxf>
          </x14:cfRule>
          <xm:sqref>A6:G36</xm:sqref>
        </x14:conditionalFormatting>
        <x14:conditionalFormatting xmlns:xm="http://schemas.microsoft.com/office/excel/2006/main">
          <x14:cfRule type="iconSet" priority="2" id="{6DFE858B-974A-4B40-9984-FF9C2678D963}">
            <x14:iconSet iconSet="3Symbols2"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F6:F36</xm:sqref>
        </x14:conditionalFormatting>
        <x14:conditionalFormatting xmlns:xm="http://schemas.microsoft.com/office/excel/2006/main">
          <x14:cfRule type="iconSet" priority="3" id="{4B770883-8EF6-4A86-9B45-5A971ED0B8FA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Dashboard</vt:lpstr>
      <vt:lpstr>January 24</vt:lpstr>
      <vt:lpstr>February 24</vt:lpstr>
      <vt:lpstr>March 24</vt:lpstr>
      <vt:lpstr>April 24</vt:lpstr>
      <vt:lpstr>May 24</vt:lpstr>
      <vt:lpstr>June 24</vt:lpstr>
      <vt:lpstr>July 24</vt:lpstr>
      <vt:lpstr>August 24</vt:lpstr>
      <vt:lpstr>September 24</vt:lpstr>
      <vt:lpstr>October 24</vt:lpstr>
      <vt:lpstr>November 24</vt:lpstr>
      <vt:lpstr>December 24</vt:lpstr>
      <vt:lpstr>BankHolidays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Przybył</dc:creator>
  <cp:keywords/>
  <dc:description/>
  <cp:lastModifiedBy>Radek Przybył</cp:lastModifiedBy>
  <cp:revision/>
  <dcterms:created xsi:type="dcterms:W3CDTF">2023-05-03T12:31:26Z</dcterms:created>
  <dcterms:modified xsi:type="dcterms:W3CDTF">2023-12-26T22:47:25Z</dcterms:modified>
  <cp:category/>
  <cp:contentStatus/>
</cp:coreProperties>
</file>